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N:\IO\OPI\AKCE OPI\MC_2025 Rekonstrukce soc.zařízení\IA_2025 Rekonstrukce hygienyckých prostor\2. VZ _ VŘ\Zhotovitel\Výzva _ Z_Příloha č. 4 PD + výkaz výměr_OK\1. PROSTOR - 8.NP - L - JIH\"/>
    </mc:Choice>
  </mc:AlternateContent>
  <xr:revisionPtr revIDLastSave="0" documentId="13_ncr:1_{070978FE-CE35-45E9-A586-2F27DD3C5F40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01 - 1. prostor - 8. patro" sheetId="2" r:id="rId2"/>
    <sheet name="Seznam figur" sheetId="3" r:id="rId3"/>
    <sheet name="Pokyny pro vyplnění" sheetId="4" r:id="rId4"/>
  </sheets>
  <definedNames>
    <definedName name="_xlnm._FilterDatabase" localSheetId="1" hidden="1">'01 - 1. prostor - 8. patro'!$C$112:$K$497</definedName>
    <definedName name="_xlnm.Print_Titles" localSheetId="1">'01 - 1. prostor - 8. patro'!$112:$112</definedName>
    <definedName name="_xlnm.Print_Titles" localSheetId="0">'Rekapitulace stavby'!$52:$52</definedName>
    <definedName name="_xlnm.Print_Titles" localSheetId="2">'Seznam figur'!$9:$9</definedName>
    <definedName name="_xlnm.Print_Area" localSheetId="1">'01 - 1. prostor - 8. patro'!$C$4:$J$39,'01 - 1. prostor - 8. patro'!$C$45:$J$94,'01 - 1. prostor - 8. patro'!$C$100:$K$497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2">'Seznam figur'!$C$4:$G$55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J37" i="2"/>
  <c r="J36" i="2"/>
  <c r="AY55" i="1" s="1"/>
  <c r="J35" i="2"/>
  <c r="AX55" i="1" s="1"/>
  <c r="BI497" i="2"/>
  <c r="BH497" i="2"/>
  <c r="BG497" i="2"/>
  <c r="BF497" i="2"/>
  <c r="T497" i="2"/>
  <c r="R497" i="2"/>
  <c r="P497" i="2"/>
  <c r="BI496" i="2"/>
  <c r="BH496" i="2"/>
  <c r="BG496" i="2"/>
  <c r="BF496" i="2"/>
  <c r="T496" i="2"/>
  <c r="R496" i="2"/>
  <c r="P496" i="2"/>
  <c r="BI492" i="2"/>
  <c r="BH492" i="2"/>
  <c r="BG492" i="2"/>
  <c r="BF492" i="2"/>
  <c r="T492" i="2"/>
  <c r="T491" i="2" s="1"/>
  <c r="R492" i="2"/>
  <c r="R491" i="2" s="1"/>
  <c r="P492" i="2"/>
  <c r="P491" i="2" s="1"/>
  <c r="BI490" i="2"/>
  <c r="BH490" i="2"/>
  <c r="BG490" i="2"/>
  <c r="BF490" i="2"/>
  <c r="T490" i="2"/>
  <c r="R490" i="2"/>
  <c r="P490" i="2"/>
  <c r="BI488" i="2"/>
  <c r="BH488" i="2"/>
  <c r="BG488" i="2"/>
  <c r="BF488" i="2"/>
  <c r="T488" i="2"/>
  <c r="R488" i="2"/>
  <c r="P488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4" i="2"/>
  <c r="BH484" i="2"/>
  <c r="BG484" i="2"/>
  <c r="BF484" i="2"/>
  <c r="T484" i="2"/>
  <c r="R484" i="2"/>
  <c r="P484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8" i="2"/>
  <c r="BH468" i="2"/>
  <c r="BG468" i="2"/>
  <c r="BF468" i="2"/>
  <c r="T468" i="2"/>
  <c r="R468" i="2"/>
  <c r="P468" i="2"/>
  <c r="BI467" i="2"/>
  <c r="BH467" i="2"/>
  <c r="BG467" i="2"/>
  <c r="BF467" i="2"/>
  <c r="T467" i="2"/>
  <c r="R467" i="2"/>
  <c r="P467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39" i="2"/>
  <c r="BH439" i="2"/>
  <c r="BG439" i="2"/>
  <c r="BF439" i="2"/>
  <c r="T439" i="2"/>
  <c r="R439" i="2"/>
  <c r="P439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28" i="2"/>
  <c r="BH428" i="2"/>
  <c r="BG428" i="2"/>
  <c r="BF428" i="2"/>
  <c r="T428" i="2"/>
  <c r="R428" i="2"/>
  <c r="P428" i="2"/>
  <c r="BI425" i="2"/>
  <c r="BH425" i="2"/>
  <c r="BG425" i="2"/>
  <c r="BF425" i="2"/>
  <c r="T425" i="2"/>
  <c r="R425" i="2"/>
  <c r="P425" i="2"/>
  <c r="BI422" i="2"/>
  <c r="BH422" i="2"/>
  <c r="BG422" i="2"/>
  <c r="BF422" i="2"/>
  <c r="T422" i="2"/>
  <c r="R422" i="2"/>
  <c r="P422" i="2"/>
  <c r="BI416" i="2"/>
  <c r="BH416" i="2"/>
  <c r="BG416" i="2"/>
  <c r="BF416" i="2"/>
  <c r="T416" i="2"/>
  <c r="R416" i="2"/>
  <c r="P416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4" i="2"/>
  <c r="BH404" i="2"/>
  <c r="BG404" i="2"/>
  <c r="BF404" i="2"/>
  <c r="T404" i="2"/>
  <c r="R404" i="2"/>
  <c r="P404" i="2"/>
  <c r="BI401" i="2"/>
  <c r="BH401" i="2"/>
  <c r="BG401" i="2"/>
  <c r="BF401" i="2"/>
  <c r="T401" i="2"/>
  <c r="R401" i="2"/>
  <c r="P401" i="2"/>
  <c r="BI399" i="2"/>
  <c r="BH399" i="2"/>
  <c r="BG399" i="2"/>
  <c r="BF399" i="2"/>
  <c r="T399" i="2"/>
  <c r="R399" i="2"/>
  <c r="P399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R394" i="2"/>
  <c r="P394" i="2"/>
  <c r="BI390" i="2"/>
  <c r="BH390" i="2"/>
  <c r="BG390" i="2"/>
  <c r="BF390" i="2"/>
  <c r="T390" i="2"/>
  <c r="R390" i="2"/>
  <c r="P390" i="2"/>
  <c r="BI387" i="2"/>
  <c r="BH387" i="2"/>
  <c r="BG387" i="2"/>
  <c r="BF387" i="2"/>
  <c r="T387" i="2"/>
  <c r="R387" i="2"/>
  <c r="P387" i="2"/>
  <c r="BI384" i="2"/>
  <c r="BH384" i="2"/>
  <c r="BG384" i="2"/>
  <c r="BF384" i="2"/>
  <c r="T384" i="2"/>
  <c r="R384" i="2"/>
  <c r="P384" i="2"/>
  <c r="BI381" i="2"/>
  <c r="BH381" i="2"/>
  <c r="BG381" i="2"/>
  <c r="BF381" i="2"/>
  <c r="T381" i="2"/>
  <c r="R381" i="2"/>
  <c r="P381" i="2"/>
  <c r="BI378" i="2"/>
  <c r="BH378" i="2"/>
  <c r="BG378" i="2"/>
  <c r="BF378" i="2"/>
  <c r="T378" i="2"/>
  <c r="R378" i="2"/>
  <c r="P378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T227" i="2"/>
  <c r="R228" i="2"/>
  <c r="R227" i="2" s="1"/>
  <c r="P228" i="2"/>
  <c r="P227" i="2" s="1"/>
  <c r="BI224" i="2"/>
  <c r="BH224" i="2"/>
  <c r="BG224" i="2"/>
  <c r="BF224" i="2"/>
  <c r="T224" i="2"/>
  <c r="T223" i="2" s="1"/>
  <c r="R224" i="2"/>
  <c r="R223" i="2"/>
  <c r="P224" i="2"/>
  <c r="P223" i="2" s="1"/>
  <c r="BI218" i="2"/>
  <c r="BH218" i="2"/>
  <c r="BG218" i="2"/>
  <c r="BF218" i="2"/>
  <c r="T218" i="2"/>
  <c r="T217" i="2" s="1"/>
  <c r="R218" i="2"/>
  <c r="R217" i="2" s="1"/>
  <c r="P218" i="2"/>
  <c r="P217" i="2"/>
  <c r="BI214" i="2"/>
  <c r="BH214" i="2"/>
  <c r="BG214" i="2"/>
  <c r="BF214" i="2"/>
  <c r="T214" i="2"/>
  <c r="R214" i="2"/>
  <c r="P214" i="2"/>
  <c r="BI209" i="2"/>
  <c r="BH209" i="2"/>
  <c r="BG209" i="2"/>
  <c r="BF209" i="2"/>
  <c r="T209" i="2"/>
  <c r="R209" i="2"/>
  <c r="P209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T187" i="2" s="1"/>
  <c r="R188" i="2"/>
  <c r="R187" i="2" s="1"/>
  <c r="P188" i="2"/>
  <c r="P187" i="2" s="1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6" i="2"/>
  <c r="BH116" i="2"/>
  <c r="BG116" i="2"/>
  <c r="BF116" i="2"/>
  <c r="T116" i="2"/>
  <c r="R116" i="2"/>
  <c r="P116" i="2"/>
  <c r="F107" i="2"/>
  <c r="E105" i="2"/>
  <c r="F52" i="2"/>
  <c r="E50" i="2"/>
  <c r="J24" i="2"/>
  <c r="E24" i="2"/>
  <c r="J110" i="2" s="1"/>
  <c r="J23" i="2"/>
  <c r="J21" i="2"/>
  <c r="E21" i="2"/>
  <c r="J109" i="2" s="1"/>
  <c r="J20" i="2"/>
  <c r="J18" i="2"/>
  <c r="E18" i="2"/>
  <c r="F110" i="2"/>
  <c r="J17" i="2"/>
  <c r="J15" i="2"/>
  <c r="E15" i="2"/>
  <c r="F109" i="2" s="1"/>
  <c r="J14" i="2"/>
  <c r="J12" i="2"/>
  <c r="J107" i="2" s="1"/>
  <c r="E7" i="2"/>
  <c r="E103" i="2" s="1"/>
  <c r="L50" i="1"/>
  <c r="AM50" i="1"/>
  <c r="AM49" i="1"/>
  <c r="L49" i="1"/>
  <c r="AM47" i="1"/>
  <c r="L47" i="1"/>
  <c r="L45" i="1"/>
  <c r="L44" i="1"/>
  <c r="BK294" i="2"/>
  <c r="J262" i="2"/>
  <c r="BK181" i="2"/>
  <c r="J484" i="2"/>
  <c r="BK465" i="2"/>
  <c r="J448" i="2"/>
  <c r="J381" i="2"/>
  <c r="BK352" i="2"/>
  <c r="J310" i="2"/>
  <c r="BK270" i="2"/>
  <c r="BK165" i="2"/>
  <c r="BK310" i="2"/>
  <c r="BK263" i="2"/>
  <c r="BK178" i="2"/>
  <c r="J126" i="2"/>
  <c r="BK296" i="2"/>
  <c r="J272" i="2"/>
  <c r="BK234" i="2"/>
  <c r="BK126" i="2"/>
  <c r="J488" i="2"/>
  <c r="BK475" i="2"/>
  <c r="BK460" i="2"/>
  <c r="J436" i="2"/>
  <c r="J401" i="2"/>
  <c r="J373" i="2"/>
  <c r="BK334" i="2"/>
  <c r="BK304" i="2"/>
  <c r="J242" i="2"/>
  <c r="BK172" i="2"/>
  <c r="BK488" i="2"/>
  <c r="J467" i="2"/>
  <c r="BK433" i="2"/>
  <c r="BK397" i="2"/>
  <c r="J362" i="2"/>
  <c r="J328" i="2"/>
  <c r="J294" i="2"/>
  <c r="BK218" i="2"/>
  <c r="J157" i="2"/>
  <c r="J293" i="2"/>
  <c r="J270" i="2"/>
  <c r="J250" i="2"/>
  <c r="BK167" i="2"/>
  <c r="J497" i="2"/>
  <c r="BK467" i="2"/>
  <c r="J439" i="2"/>
  <c r="J375" i="2"/>
  <c r="J331" i="2"/>
  <c r="J278" i="2"/>
  <c r="BK224" i="2"/>
  <c r="J129" i="2"/>
  <c r="J283" i="2"/>
  <c r="J253" i="2"/>
  <c r="BK161" i="2"/>
  <c r="BK496" i="2"/>
  <c r="BK473" i="2"/>
  <c r="J456" i="2"/>
  <c r="J422" i="2"/>
  <c r="BK387" i="2"/>
  <c r="J355" i="2"/>
  <c r="BK325" i="2"/>
  <c r="BK290" i="2"/>
  <c r="BK157" i="2"/>
  <c r="BK331" i="2"/>
  <c r="BK281" i="2"/>
  <c r="J239" i="2"/>
  <c r="J399" i="2"/>
  <c r="BK353" i="2"/>
  <c r="BK293" i="2"/>
  <c r="BK253" i="2"/>
  <c r="J167" i="2"/>
  <c r="J289" i="2"/>
  <c r="J234" i="2"/>
  <c r="J144" i="2"/>
  <c r="BK469" i="2"/>
  <c r="J442" i="2"/>
  <c r="BK399" i="2"/>
  <c r="BK367" i="2"/>
  <c r="BK345" i="2"/>
  <c r="J296" i="2"/>
  <c r="J248" i="2"/>
  <c r="J175" i="2"/>
  <c r="J290" i="2"/>
  <c r="BK246" i="2"/>
  <c r="BK194" i="2"/>
  <c r="BK151" i="2"/>
  <c r="J313" i="2"/>
  <c r="J286" i="2"/>
  <c r="J244" i="2"/>
  <c r="J178" i="2"/>
  <c r="J116" i="2"/>
  <c r="BK471" i="2"/>
  <c r="J458" i="2"/>
  <c r="J431" i="2"/>
  <c r="J397" i="2"/>
  <c r="J367" i="2"/>
  <c r="J345" i="2"/>
  <c r="J311" i="2"/>
  <c r="BK280" i="2"/>
  <c r="BK248" i="2"/>
  <c r="J192" i="2"/>
  <c r="BK120" i="2"/>
  <c r="J477" i="2"/>
  <c r="BK456" i="2"/>
  <c r="BK444" i="2"/>
  <c r="BK425" i="2"/>
  <c r="J387" i="2"/>
  <c r="BK364" i="2"/>
  <c r="BK347" i="2"/>
  <c r="BK311" i="2"/>
  <c r="BK284" i="2"/>
  <c r="BK244" i="2"/>
  <c r="J203" i="2"/>
  <c r="J146" i="2"/>
  <c r="BK315" i="2"/>
  <c r="J287" i="2"/>
  <c r="BK260" i="2"/>
  <c r="J196" i="2"/>
  <c r="J159" i="2"/>
  <c r="BK133" i="2"/>
  <c r="J490" i="2"/>
  <c r="BK463" i="2"/>
  <c r="J450" i="2"/>
  <c r="BK411" i="2"/>
  <c r="J370" i="2"/>
  <c r="J347" i="2"/>
  <c r="J315" i="2"/>
  <c r="J266" i="2"/>
  <c r="BK203" i="2"/>
  <c r="J138" i="2"/>
  <c r="J301" i="2"/>
  <c r="BK268" i="2"/>
  <c r="BK196" i="2"/>
  <c r="BK123" i="2"/>
  <c r="BK477" i="2"/>
  <c r="BK458" i="2"/>
  <c r="BK431" i="2"/>
  <c r="BK394" i="2"/>
  <c r="J364" i="2"/>
  <c r="J341" i="2"/>
  <c r="J284" i="2"/>
  <c r="J214" i="2"/>
  <c r="J133" i="2"/>
  <c r="J295" i="2"/>
  <c r="BK228" i="2"/>
  <c r="J163" i="2"/>
  <c r="BK320" i="2"/>
  <c r="J292" i="2"/>
  <c r="J255" i="2"/>
  <c r="J199" i="2"/>
  <c r="J154" i="2"/>
  <c r="BK497" i="2"/>
  <c r="BK485" i="2"/>
  <c r="BK468" i="2"/>
  <c r="BK453" i="2"/>
  <c r="BK422" i="2"/>
  <c r="J390" i="2"/>
  <c r="BK360" i="2"/>
  <c r="BK349" i="2"/>
  <c r="BK323" i="2"/>
  <c r="BK286" i="2"/>
  <c r="J260" i="2"/>
  <c r="BK214" i="2"/>
  <c r="BK159" i="2"/>
  <c r="J485" i="2"/>
  <c r="J473" i="2"/>
  <c r="J462" i="2"/>
  <c r="BK450" i="2"/>
  <c r="BK409" i="2"/>
  <c r="BK401" i="2"/>
  <c r="BK370" i="2"/>
  <c r="BK341" i="2"/>
  <c r="BK299" i="2"/>
  <c r="BK250" i="2"/>
  <c r="J165" i="2"/>
  <c r="BK492" i="2"/>
  <c r="J475" i="2"/>
  <c r="J444" i="2"/>
  <c r="BK390" i="2"/>
  <c r="BK357" i="2"/>
  <c r="J325" i="2"/>
  <c r="BK283" i="2"/>
  <c r="J246" i="2"/>
  <c r="J161" i="2"/>
  <c r="J323" i="2"/>
  <c r="BK239" i="2"/>
  <c r="BK154" i="2"/>
  <c r="BK487" i="2"/>
  <c r="J468" i="2"/>
  <c r="J453" i="2"/>
  <c r="J404" i="2"/>
  <c r="J360" i="2"/>
  <c r="J317" i="2"/>
  <c r="BK266" i="2"/>
  <c r="J194" i="2"/>
  <c r="BK209" i="2"/>
  <c r="BK146" i="2"/>
  <c r="J487" i="2"/>
  <c r="J471" i="2"/>
  <c r="J433" i="2"/>
  <c r="BK404" i="2"/>
  <c r="BK362" i="2"/>
  <c r="J299" i="2"/>
  <c r="BK257" i="2"/>
  <c r="J181" i="2"/>
  <c r="BK116" i="2"/>
  <c r="BK313" i="2"/>
  <c r="J218" i="2"/>
  <c r="J135" i="2"/>
  <c r="BK481" i="2"/>
  <c r="J411" i="2"/>
  <c r="BK373" i="2"/>
  <c r="J334" i="2"/>
  <c r="BK277" i="2"/>
  <c r="J232" i="2"/>
  <c r="BK142" i="2"/>
  <c r="J320" i="2"/>
  <c r="BK275" i="2"/>
  <c r="J209" i="2"/>
  <c r="J140" i="2"/>
  <c r="BK302" i="2"/>
  <c r="J263" i="2"/>
  <c r="J224" i="2"/>
  <c r="BK163" i="2"/>
  <c r="J496" i="2"/>
  <c r="J483" i="2"/>
  <c r="J465" i="2"/>
  <c r="BK448" i="2"/>
  <c r="J409" i="2"/>
  <c r="J378" i="2"/>
  <c r="BK355" i="2"/>
  <c r="BK328" i="2"/>
  <c r="BK295" i="2"/>
  <c r="BK274" i="2"/>
  <c r="BK199" i="2"/>
  <c r="BK144" i="2"/>
  <c r="BK479" i="2"/>
  <c r="J463" i="2"/>
  <c r="BK439" i="2"/>
  <c r="BK416" i="2"/>
  <c r="J394" i="2"/>
  <c r="BK375" i="2"/>
  <c r="J357" i="2"/>
  <c r="J338" i="2"/>
  <c r="BK289" i="2"/>
  <c r="BK262" i="2"/>
  <c r="J172" i="2"/>
  <c r="J308" i="2"/>
  <c r="J277" i="2"/>
  <c r="BK169" i="2"/>
  <c r="BK490" i="2"/>
  <c r="BK462" i="2"/>
  <c r="BK436" i="2"/>
  <c r="J349" i="2"/>
  <c r="J302" i="2"/>
  <c r="J257" i="2"/>
  <c r="BK184" i="2"/>
  <c r="J120" i="2"/>
  <c r="J304" i="2"/>
  <c r="BK255" i="2"/>
  <c r="J169" i="2"/>
  <c r="AS54" i="1"/>
  <c r="BK278" i="2"/>
  <c r="BK188" i="2"/>
  <c r="BK138" i="2"/>
  <c r="J492" i="2"/>
  <c r="J479" i="2"/>
  <c r="BK442" i="2"/>
  <c r="J416" i="2"/>
  <c r="J384" i="2"/>
  <c r="J352" i="2"/>
  <c r="BK292" i="2"/>
  <c r="J268" i="2"/>
  <c r="BK232" i="2"/>
  <c r="BK135" i="2"/>
  <c r="BK483" i="2"/>
  <c r="J469" i="2"/>
  <c r="BK455" i="2"/>
  <c r="BK428" i="2"/>
  <c r="BK381" i="2"/>
  <c r="J350" i="2"/>
  <c r="BK317" i="2"/>
  <c r="J280" i="2"/>
  <c r="J236" i="2"/>
  <c r="BK140" i="2"/>
  <c r="BK301" i="2"/>
  <c r="J275" i="2"/>
  <c r="BK242" i="2"/>
  <c r="BK175" i="2"/>
  <c r="J123" i="2"/>
  <c r="J481" i="2"/>
  <c r="J460" i="2"/>
  <c r="J425" i="2"/>
  <c r="BK384" i="2"/>
  <c r="BK338" i="2"/>
  <c r="BK287" i="2"/>
  <c r="BK236" i="2"/>
  <c r="J151" i="2"/>
  <c r="J353" i="2"/>
  <c r="J305" i="2"/>
  <c r="BK272" i="2"/>
  <c r="J184" i="2"/>
  <c r="BK129" i="2"/>
  <c r="BK308" i="2"/>
  <c r="J281" i="2"/>
  <c r="J228" i="2"/>
  <c r="J188" i="2"/>
  <c r="J142" i="2"/>
  <c r="BK484" i="2"/>
  <c r="J455" i="2"/>
  <c r="J428" i="2"/>
  <c r="BK378" i="2"/>
  <c r="BK350" i="2"/>
  <c r="BK305" i="2"/>
  <c r="J274" i="2"/>
  <c r="BK192" i="2"/>
  <c r="F34" i="2" l="1"/>
  <c r="F35" i="2"/>
  <c r="F36" i="2"/>
  <c r="F37" i="2"/>
  <c r="J34" i="2"/>
  <c r="P132" i="2"/>
  <c r="P191" i="2"/>
  <c r="BK247" i="2"/>
  <c r="J247" i="2" s="1"/>
  <c r="J73" i="2" s="1"/>
  <c r="BK132" i="2"/>
  <c r="J132" i="2" s="1"/>
  <c r="J62" i="2" s="1"/>
  <c r="R191" i="2"/>
  <c r="R247" i="2"/>
  <c r="T307" i="2"/>
  <c r="P344" i="2"/>
  <c r="T393" i="2"/>
  <c r="BK452" i="2"/>
  <c r="J452" i="2" s="1"/>
  <c r="J87" i="2" s="1"/>
  <c r="T459" i="2"/>
  <c r="R480" i="2"/>
  <c r="R115" i="2"/>
  <c r="T171" i="2"/>
  <c r="P202" i="2"/>
  <c r="P201" i="2" s="1"/>
  <c r="BK265" i="2"/>
  <c r="J265" i="2" s="1"/>
  <c r="J74" i="2" s="1"/>
  <c r="T298" i="2"/>
  <c r="BK319" i="2"/>
  <c r="J319" i="2"/>
  <c r="J78" i="2" s="1"/>
  <c r="R344" i="2"/>
  <c r="P393" i="2"/>
  <c r="T435" i="2"/>
  <c r="R452" i="2"/>
  <c r="R459" i="2"/>
  <c r="T464" i="2"/>
  <c r="T470" i="2"/>
  <c r="BK115" i="2"/>
  <c r="BK171" i="2"/>
  <c r="J171" i="2" s="1"/>
  <c r="J63" i="2" s="1"/>
  <c r="BK191" i="2"/>
  <c r="J191" i="2"/>
  <c r="J65" i="2" s="1"/>
  <c r="T231" i="2"/>
  <c r="T247" i="2"/>
  <c r="P298" i="2"/>
  <c r="T319" i="2"/>
  <c r="T316" i="2" s="1"/>
  <c r="T330" i="2"/>
  <c r="R377" i="2"/>
  <c r="R356" i="2"/>
  <c r="R435" i="2"/>
  <c r="T452" i="2"/>
  <c r="P464" i="2"/>
  <c r="P470" i="2"/>
  <c r="R470" i="2"/>
  <c r="R495" i="2"/>
  <c r="T132" i="2"/>
  <c r="BK202" i="2"/>
  <c r="J202" i="2" s="1"/>
  <c r="J67" i="2" s="1"/>
  <c r="R265" i="2"/>
  <c r="BK307" i="2"/>
  <c r="J307" i="2" s="1"/>
  <c r="J76" i="2" s="1"/>
  <c r="P330" i="2"/>
  <c r="BK377" i="2"/>
  <c r="J377" i="2"/>
  <c r="J82" i="2"/>
  <c r="P115" i="2"/>
  <c r="R171" i="2"/>
  <c r="R202" i="2"/>
  <c r="R201" i="2" s="1"/>
  <c r="BK231" i="2"/>
  <c r="J231" i="2"/>
  <c r="J72" i="2" s="1"/>
  <c r="P265" i="2"/>
  <c r="R298" i="2"/>
  <c r="P319" i="2"/>
  <c r="R330" i="2"/>
  <c r="R393" i="2"/>
  <c r="BK464" i="2"/>
  <c r="J464" i="2"/>
  <c r="J89" i="2" s="1"/>
  <c r="P480" i="2"/>
  <c r="P495" i="2"/>
  <c r="R132" i="2"/>
  <c r="T202" i="2"/>
  <c r="T201" i="2"/>
  <c r="P231" i="2"/>
  <c r="T265" i="2"/>
  <c r="R307" i="2"/>
  <c r="BK330" i="2"/>
  <c r="BK316" i="2" s="1"/>
  <c r="J316" i="2" s="1"/>
  <c r="J77" i="2" s="1"/>
  <c r="J330" i="2"/>
  <c r="J79" i="2" s="1"/>
  <c r="T344" i="2"/>
  <c r="P377" i="2"/>
  <c r="P356" i="2"/>
  <c r="T377" i="2"/>
  <c r="T356" i="2"/>
  <c r="BK435" i="2"/>
  <c r="J435" i="2"/>
  <c r="J84" i="2" s="1"/>
  <c r="P452" i="2"/>
  <c r="P459" i="2"/>
  <c r="R464" i="2"/>
  <c r="BK480" i="2"/>
  <c r="J480" i="2" s="1"/>
  <c r="J91" i="2" s="1"/>
  <c r="T495" i="2"/>
  <c r="T115" i="2"/>
  <c r="P171" i="2"/>
  <c r="T191" i="2"/>
  <c r="R231" i="2"/>
  <c r="P247" i="2"/>
  <c r="BK298" i="2"/>
  <c r="J298" i="2" s="1"/>
  <c r="J75" i="2" s="1"/>
  <c r="P307" i="2"/>
  <c r="R319" i="2"/>
  <c r="R316" i="2" s="1"/>
  <c r="BK344" i="2"/>
  <c r="J344" i="2"/>
  <c r="J80" i="2" s="1"/>
  <c r="BK393" i="2"/>
  <c r="J393" i="2" s="1"/>
  <c r="J83" i="2" s="1"/>
  <c r="P435" i="2"/>
  <c r="BK459" i="2"/>
  <c r="BK470" i="2"/>
  <c r="J470" i="2" s="1"/>
  <c r="J90" i="2" s="1"/>
  <c r="T480" i="2"/>
  <c r="BK495" i="2"/>
  <c r="J495" i="2"/>
  <c r="J93" i="2" s="1"/>
  <c r="BK227" i="2"/>
  <c r="J227" i="2" s="1"/>
  <c r="J70" i="2" s="1"/>
  <c r="BK491" i="2"/>
  <c r="J491" i="2"/>
  <c r="J92" i="2" s="1"/>
  <c r="BK223" i="2"/>
  <c r="J223" i="2"/>
  <c r="J69" i="2" s="1"/>
  <c r="BK187" i="2"/>
  <c r="J187" i="2" s="1"/>
  <c r="J64" i="2" s="1"/>
  <c r="BK217" i="2"/>
  <c r="J217" i="2" s="1"/>
  <c r="J68" i="2" s="1"/>
  <c r="BK356" i="2"/>
  <c r="J356" i="2" s="1"/>
  <c r="J81" i="2" s="1"/>
  <c r="BB55" i="1"/>
  <c r="E48" i="2"/>
  <c r="J52" i="2"/>
  <c r="F54" i="2"/>
  <c r="J54" i="2"/>
  <c r="F55" i="2"/>
  <c r="J55" i="2"/>
  <c r="BE116" i="2"/>
  <c r="BE120" i="2"/>
  <c r="BE123" i="2"/>
  <c r="BE126" i="2"/>
  <c r="BE129" i="2"/>
  <c r="BE133" i="2"/>
  <c r="BE135" i="2"/>
  <c r="BE138" i="2"/>
  <c r="BE140" i="2"/>
  <c r="BE142" i="2"/>
  <c r="BE144" i="2"/>
  <c r="BE146" i="2"/>
  <c r="BE151" i="2"/>
  <c r="BE154" i="2"/>
  <c r="BE157" i="2"/>
  <c r="BE159" i="2"/>
  <c r="BE161" i="2"/>
  <c r="BE163" i="2"/>
  <c r="BE165" i="2"/>
  <c r="BE167" i="2"/>
  <c r="BE169" i="2"/>
  <c r="BE172" i="2"/>
  <c r="BE175" i="2"/>
  <c r="BE178" i="2"/>
  <c r="BE181" i="2"/>
  <c r="BE184" i="2"/>
  <c r="BE188" i="2"/>
  <c r="BE192" i="2"/>
  <c r="BE194" i="2"/>
  <c r="BE196" i="2"/>
  <c r="BE199" i="2"/>
  <c r="BE203" i="2"/>
  <c r="BE209" i="2"/>
  <c r="BE214" i="2"/>
  <c r="BE218" i="2"/>
  <c r="BE224" i="2"/>
  <c r="BE228" i="2"/>
  <c r="BE232" i="2"/>
  <c r="BE234" i="2"/>
  <c r="BE236" i="2"/>
  <c r="BE239" i="2"/>
  <c r="BE242" i="2"/>
  <c r="BE244" i="2"/>
  <c r="BE246" i="2"/>
  <c r="BE248" i="2"/>
  <c r="BE250" i="2"/>
  <c r="BE253" i="2"/>
  <c r="BE255" i="2"/>
  <c r="BE257" i="2"/>
  <c r="BE260" i="2"/>
  <c r="BE262" i="2"/>
  <c r="BE263" i="2"/>
  <c r="BE266" i="2"/>
  <c r="BE268" i="2"/>
  <c r="BE270" i="2"/>
  <c r="BE272" i="2"/>
  <c r="BE274" i="2"/>
  <c r="BE275" i="2"/>
  <c r="BE277" i="2"/>
  <c r="BE278" i="2"/>
  <c r="BE280" i="2"/>
  <c r="BE281" i="2"/>
  <c r="BE283" i="2"/>
  <c r="BE284" i="2"/>
  <c r="BE286" i="2"/>
  <c r="BE287" i="2"/>
  <c r="BE289" i="2"/>
  <c r="BE290" i="2"/>
  <c r="BE292" i="2"/>
  <c r="BE293" i="2"/>
  <c r="BE294" i="2"/>
  <c r="BE295" i="2"/>
  <c r="BE296" i="2"/>
  <c r="BE299" i="2"/>
  <c r="BE301" i="2"/>
  <c r="BE302" i="2"/>
  <c r="BE304" i="2"/>
  <c r="BE305" i="2"/>
  <c r="BE308" i="2"/>
  <c r="BE310" i="2"/>
  <c r="BE311" i="2"/>
  <c r="BE313" i="2"/>
  <c r="BE315" i="2"/>
  <c r="BE317" i="2"/>
  <c r="BE320" i="2"/>
  <c r="BE323" i="2"/>
  <c r="BE325" i="2"/>
  <c r="BE328" i="2"/>
  <c r="BE331" i="2"/>
  <c r="BE334" i="2"/>
  <c r="BE338" i="2"/>
  <c r="BE341" i="2"/>
  <c r="BE345" i="2"/>
  <c r="BE347" i="2"/>
  <c r="BE349" i="2"/>
  <c r="BE350" i="2"/>
  <c r="BE352" i="2"/>
  <c r="BE353" i="2"/>
  <c r="BE355" i="2"/>
  <c r="BE357" i="2"/>
  <c r="BE360" i="2"/>
  <c r="BE362" i="2"/>
  <c r="BE364" i="2"/>
  <c r="BE367" i="2"/>
  <c r="BE370" i="2"/>
  <c r="BE373" i="2"/>
  <c r="BE375" i="2"/>
  <c r="BE378" i="2"/>
  <c r="BE381" i="2"/>
  <c r="BE384" i="2"/>
  <c r="BE387" i="2"/>
  <c r="BE390" i="2"/>
  <c r="BE394" i="2"/>
  <c r="BE397" i="2"/>
  <c r="BE399" i="2"/>
  <c r="BE401" i="2"/>
  <c r="BE404" i="2"/>
  <c r="BE409" i="2"/>
  <c r="BE411" i="2"/>
  <c r="BE416" i="2"/>
  <c r="BE422" i="2"/>
  <c r="BE425" i="2"/>
  <c r="BE428" i="2"/>
  <c r="BE431" i="2"/>
  <c r="BE433" i="2"/>
  <c r="BE436" i="2"/>
  <c r="BE439" i="2"/>
  <c r="BE442" i="2"/>
  <c r="BE444" i="2"/>
  <c r="BE448" i="2"/>
  <c r="BE450" i="2"/>
  <c r="BE453" i="2"/>
  <c r="BE455" i="2"/>
  <c r="BE456" i="2"/>
  <c r="BE458" i="2"/>
  <c r="BE460" i="2"/>
  <c r="BE462" i="2"/>
  <c r="BE463" i="2"/>
  <c r="BE465" i="2"/>
  <c r="BE467" i="2"/>
  <c r="BE468" i="2"/>
  <c r="BE469" i="2"/>
  <c r="BE471" i="2"/>
  <c r="BE473" i="2"/>
  <c r="BE475" i="2"/>
  <c r="BE477" i="2"/>
  <c r="BE479" i="2"/>
  <c r="BE481" i="2"/>
  <c r="BE483" i="2"/>
  <c r="BE484" i="2"/>
  <c r="BE485" i="2"/>
  <c r="BE487" i="2"/>
  <c r="BE488" i="2"/>
  <c r="BE490" i="2"/>
  <c r="BE492" i="2"/>
  <c r="BE496" i="2"/>
  <c r="BE497" i="2"/>
  <c r="BC55" i="1"/>
  <c r="BC54" i="1" s="1"/>
  <c r="W32" i="1" s="1"/>
  <c r="AW55" i="1"/>
  <c r="BA55" i="1"/>
  <c r="BA54" i="1" s="1"/>
  <c r="W30" i="1" s="1"/>
  <c r="BD55" i="1"/>
  <c r="BD54" i="1" s="1"/>
  <c r="W33" i="1" s="1"/>
  <c r="BB54" i="1"/>
  <c r="W31" i="1" s="1"/>
  <c r="T114" i="2" l="1"/>
  <c r="BK447" i="2"/>
  <c r="BK446" i="2" s="1"/>
  <c r="J446" i="2" s="1"/>
  <c r="J85" i="2" s="1"/>
  <c r="P447" i="2"/>
  <c r="P446" i="2" s="1"/>
  <c r="P316" i="2"/>
  <c r="J459" i="2"/>
  <c r="J88" i="2" s="1"/>
  <c r="T447" i="2"/>
  <c r="T446" i="2" s="1"/>
  <c r="R447" i="2"/>
  <c r="R446" i="2" s="1"/>
  <c r="R114" i="2"/>
  <c r="P114" i="2"/>
  <c r="T230" i="2"/>
  <c r="R230" i="2"/>
  <c r="P230" i="2"/>
  <c r="BK114" i="2"/>
  <c r="BK201" i="2"/>
  <c r="J201" i="2" s="1"/>
  <c r="J66" i="2" s="1"/>
  <c r="BK230" i="2"/>
  <c r="J230" i="2" s="1"/>
  <c r="J71" i="2" s="1"/>
  <c r="J115" i="2"/>
  <c r="J61" i="2"/>
  <c r="J447" i="2"/>
  <c r="J86" i="2"/>
  <c r="AX54" i="1"/>
  <c r="F33" i="2"/>
  <c r="AZ55" i="1" s="1"/>
  <c r="AZ54" i="1" s="1"/>
  <c r="W29" i="1" s="1"/>
  <c r="AW54" i="1"/>
  <c r="AK30" i="1"/>
  <c r="AY54" i="1"/>
  <c r="J33" i="2"/>
  <c r="AV55" i="1" s="1"/>
  <c r="AT55" i="1" s="1"/>
  <c r="T113" i="2" l="1"/>
  <c r="BK113" i="2"/>
  <c r="J113" i="2"/>
  <c r="J59" i="2"/>
  <c r="P113" i="2"/>
  <c r="AU55" i="1" s="1"/>
  <c r="AU54" i="1" s="1"/>
  <c r="R113" i="2"/>
  <c r="J114" i="2"/>
  <c r="J60" i="2"/>
  <c r="AV54" i="1"/>
  <c r="AK29" i="1" s="1"/>
  <c r="J30" i="2" l="1"/>
  <c r="AG55" i="1"/>
  <c r="AG54" i="1"/>
  <c r="AK26" i="1" s="1"/>
  <c r="AT54" i="1"/>
  <c r="AN54" i="1"/>
  <c r="J39" i="2" l="1"/>
  <c r="AN55" i="1"/>
  <c r="AK35" i="1"/>
</calcChain>
</file>

<file path=xl/sharedStrings.xml><?xml version="1.0" encoding="utf-8"?>
<sst xmlns="http://schemas.openxmlformats.org/spreadsheetml/2006/main" count="4644" uniqueCount="1237">
  <si>
    <t>Export Komplet</t>
  </si>
  <si>
    <t>VZ</t>
  </si>
  <si>
    <t>2.0</t>
  </si>
  <si>
    <t/>
  </si>
  <si>
    <t>False</t>
  </si>
  <si>
    <t>{1c748a52-3ede-4245-a467-c015f5156cb2}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</si>
  <si>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</si>
  <si>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</si>
  <si>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</si>
  <si>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</si>
  <si>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</si>
  <si>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</si>
  <si>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</si>
  <si>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</si>
  <si>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</si>
  <si>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Roz_44_2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</si>
  <si>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</si>
  <si>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</si>
  <si>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WC - FN Bohunice</t>
  </si>
  <si>
    <t>KSO:</t>
  </si>
  <si>
    <t>CC-CZ:</t>
  </si>
  <si>
    <t>Místo:</t>
  </si>
  <si>
    <t xml:space="preserve"> </t>
  </si>
  <si>
    <t>Datum:</t>
  </si>
  <si>
    <t>1. 4. 2025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</si>
  <si>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</si>
  <si>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</si>
  <si>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</si>
  <si>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</si>
  <si>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</si>
  <si>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</si>
  <si>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</si>
  <si>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</si>
  <si>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</si>
  <si>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</si>
  <si>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</si>
  <si>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</si>
  <si>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</si>
  <si>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</si>
  <si>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</si>
  <si>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</si>
  <si>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</si>
  <si>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</si>
  <si>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</si>
  <si>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</si>
  <si>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</si>
  <si>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</si>
  <si>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</si>
  <si>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</si>
  <si>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</si>
  <si>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</si>
  <si>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</si>
  <si>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</si>
  <si>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</si>
  <si>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</si>
  <si>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</si>
  <si>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</si>
  <si>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</si>
  <si>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</si>
  <si>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</si>
  <si>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</si>
  <si>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</si>
  <si>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</si>
  <si>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</si>
  <si>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</si>
  <si>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</si>
  <si>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</si>
  <si>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</si>
  <si>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</si>
  <si>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</si>
  <si>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</si>
  <si>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</si>
  <si>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</si>
  <si>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</si>
  <si>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</si>
  <si>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1. prostor - 8. patro</t>
  </si>
  <si>
    <t>STA</t>
  </si>
  <si>
    <t>1</t>
  </si>
  <si>
    <t>{ec16f6cd-3d1a-47e1-ab8d-fed9c770c84d}</t>
  </si>
  <si>
    <t>2</t>
  </si>
  <si>
    <t>obklad</t>
  </si>
  <si>
    <t>Plocha ker. obkladu</t>
  </si>
  <si>
    <t>m2</t>
  </si>
  <si>
    <t>27,225</t>
  </si>
  <si>
    <t>3</t>
  </si>
  <si>
    <t>F011</t>
  </si>
  <si>
    <t>Plochy místností - dlažba, vč. prostoru mezi dveřmi</t>
  </si>
  <si>
    <t>4,788</t>
  </si>
  <si>
    <t>KRYCÍ LIST SOUPISU PRACÍ</t>
  </si>
  <si>
    <t>Obklad01</t>
  </si>
  <si>
    <t>Keramický obklad 1 NP, obvod</t>
  </si>
  <si>
    <t>bm</t>
  </si>
  <si>
    <t>13,39</t>
  </si>
  <si>
    <t>předstěny_SDK</t>
  </si>
  <si>
    <t xml:space="preserve">Plocha SDK předstěn </t>
  </si>
  <si>
    <t>0,863</t>
  </si>
  <si>
    <t>Objekt:</t>
  </si>
  <si>
    <t>01 - 1. prostor - 8. patro</t>
  </si>
  <si>
    <t>REKAPITULACE ČLENĚNÍ SOUPISU PRACÍ</t>
  </si>
  <si>
    <t>Kód dílu - Popis</t>
  </si>
  <si>
    <t>Cena celkem [CZK]</t>
  </si>
  <si>
    <t>-1</t>
  </si>
  <si>
    <t>A-HSV - Bourací práce</t>
  </si>
  <si>
    <t xml:space="preserve">    963 - Podlahy</t>
  </si>
  <si>
    <t xml:space="preserve">    964 - Otvorové výplně, ostatní</t>
  </si>
  <si>
    <t xml:space="preserve">    965 - Omítky, podhledy</t>
  </si>
  <si>
    <t xml:space="preserve">    968 - Svislé konstrukce</t>
  </si>
  <si>
    <t xml:space="preserve">    997 - Přesun sutě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</si>
  <si>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</si>
  <si>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</si>
  <si>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</si>
  <si>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</si>
  <si>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</si>
  <si>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</si>
  <si>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</si>
  <si>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</si>
  <si>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</si>
  <si>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</si>
  <si>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751 - Vzduchotechnika</t>
  </si>
  <si>
    <t xml:space="preserve">    763 - Konstrukce suché výstavby</t>
  </si>
  <si>
    <t xml:space="preserve">      763-1 - Podhledy</t>
  </si>
  <si>
    <t xml:space="preserve">      763-21 - Předstěny</t>
  </si>
  <si>
    <t xml:space="preserve">    766 - Konstrukce truhlářské</t>
  </si>
  <si>
    <t xml:space="preserve">    771 - Podlahy z dlaždic</t>
  </si>
  <si>
    <t xml:space="preserve">      771-1 - Hydroizolace pod dlažbu a obklad</t>
  </si>
  <si>
    <t xml:space="preserve">    781 - Dokončovací práce - obklady</t>
  </si>
  <si>
    <t xml:space="preserve">    783 - Dokončovací práce - nátěry</t>
  </si>
  <si>
    <t>M - Práce a dodávky M</t>
  </si>
  <si>
    <t xml:space="preserve">    21-M - Elektromontáže</t>
  </si>
  <si>
    <t xml:space="preserve">      210 - Krabice</t>
  </si>
  <si>
    <t xml:space="preserve">      211 - Zásuvky</t>
  </si>
  <si>
    <t xml:space="preserve">      212 - Spínače, přepínače</t>
  </si>
  <si>
    <t xml:space="preserve">      213 - Vodiče</t>
  </si>
  <si>
    <t xml:space="preserve">      216 - Osvětlení</t>
  </si>
  <si>
    <t>HZS - Hodinové zúčtovací sazby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</si>
  <si>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</si>
  <si>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</si>
  <si>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</si>
  <si>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</si>
  <si>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</si>
  <si>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</si>
  <si>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</si>
  <si>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</si>
  <si>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</si>
  <si>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</si>
  <si>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</si>
  <si>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</si>
  <si>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</si>
  <si>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</si>
  <si>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A-HSV</t>
  </si>
  <si>
    <t>Bourací práce</t>
  </si>
  <si>
    <t>ROZPOCET</t>
  </si>
  <si>
    <t>963</t>
  </si>
  <si>
    <t>Podlahy</t>
  </si>
  <si>
    <t>K</t>
  </si>
  <si>
    <t>965042121</t>
  </si>
  <si>
    <t>Bourání mazanin betonových nebo z litého asfaltu tl. do 100 mm, plochy do 1 m2</t>
  </si>
  <si>
    <t>m3</t>
  </si>
  <si>
    <t>4</t>
  </si>
  <si>
    <t>1682713471</t>
  </si>
  <si>
    <t>Online PSC</t>
  </si>
  <si>
    <t>https://podminky.urs.cz/item/CS_URS_2025_01/965042121</t>
  </si>
  <si>
    <t>VV</t>
  </si>
  <si>
    <t>0,1*0,885*1,0</t>
  </si>
  <si>
    <t>Součet</t>
  </si>
  <si>
    <t>965081213</t>
  </si>
  <si>
    <t>Bourání podlah z dlaždic bez podkladního lože nebo mazaniny, s jakoukoliv výplní spár keramických nebo xylolitových tl. do 10 mm, plochy přes 1 m2</t>
  </si>
  <si>
    <t>1283985467</t>
  </si>
  <si>
    <t>https://podminky.urs.cz/item/CS_URS_2025_01/965081213</t>
  </si>
  <si>
    <t>965046111</t>
  </si>
  <si>
    <t>Broušení stávajících betonových podlah úběr do 3 mm</t>
  </si>
  <si>
    <t>1960000223</t>
  </si>
  <si>
    <t>https://podminky.urs.cz/item/CS_URS_2025_01/965046111</t>
  </si>
  <si>
    <t>965046119</t>
  </si>
  <si>
    <t>Broušení stávajících betonových podlah Příplatek k ceně za každý další 1 mm úběru</t>
  </si>
  <si>
    <t>-718896805</t>
  </si>
  <si>
    <t>https://podminky.urs.cz/item/CS_URS_2025_01/965046119</t>
  </si>
  <si>
    <t>4,788*2 'Přepočtené koeficientem množství</t>
  </si>
  <si>
    <t>5</t>
  </si>
  <si>
    <t>977311112</t>
  </si>
  <si>
    <t>Řezání stávajících betonových mazanin bez vyztužení hloubky přes 50 do 100 mm</t>
  </si>
  <si>
    <t>m</t>
  </si>
  <si>
    <t>1228836668</t>
  </si>
  <si>
    <t>https://podminky.urs.cz/item/CS_URS_2025_01/977311112</t>
  </si>
  <si>
    <t>0,885</t>
  </si>
  <si>
    <t>964</t>
  </si>
  <si>
    <t>Otvorové výplně, ostatní</t>
  </si>
  <si>
    <t>6</t>
  </si>
  <si>
    <t>751398822</t>
  </si>
  <si>
    <t>Demontáž ostatních zařízení větrací mřížky stěnové, průřezu přes 0,040 do 0,100 m2</t>
  </si>
  <si>
    <t>kus</t>
  </si>
  <si>
    <t>-1946781322</t>
  </si>
  <si>
    <t>https://podminky.urs.cz/item/CS_URS_2025_01/751398822</t>
  </si>
  <si>
    <t>7</t>
  </si>
  <si>
    <t>968072455</t>
  </si>
  <si>
    <t>Vybourání kovových rámů oken s křídly, dveřních zárubní, vrat, stěn, ostění nebo obkladů dveřních zárubní, plochy do 2 m2</t>
  </si>
  <si>
    <t>16</t>
  </si>
  <si>
    <t>-322015999</t>
  </si>
  <si>
    <t>https://podminky.urs.cz/item/CS_URS_2025_01/968072455</t>
  </si>
  <si>
    <t>0,7*2,02</t>
  </si>
  <si>
    <t>8</t>
  </si>
  <si>
    <t>766691914</t>
  </si>
  <si>
    <t>Ostatní práce vyvěšení nebo zavěšení křídel dřevěných dveřních, plochy do 2 m2</t>
  </si>
  <si>
    <t>-1789693908</t>
  </si>
  <si>
    <t>https://podminky.urs.cz/item/CS_URS_2025_01/766691914</t>
  </si>
  <si>
    <t>9</t>
  </si>
  <si>
    <t>725110811</t>
  </si>
  <si>
    <t>Demontáž klozetů splachovacích s nádrží nebo tlakovým splachovačem</t>
  </si>
  <si>
    <t>soubor</t>
  </si>
  <si>
    <t>1843225252</t>
  </si>
  <si>
    <t>https://podminky.urs.cz/item/CS_URS_2025_01/725110811</t>
  </si>
  <si>
    <t>10</t>
  </si>
  <si>
    <t>725210821</t>
  </si>
  <si>
    <t>Demontáž umyvadel bez výtokových armatur umyvadel</t>
  </si>
  <si>
    <t>-1151122766</t>
  </si>
  <si>
    <t>https://podminky.urs.cz/item/CS_URS_2025_01/725210821</t>
  </si>
  <si>
    <t>11</t>
  </si>
  <si>
    <t>725820801</t>
  </si>
  <si>
    <t>Demontáž baterií nástěnných do G 3/4</t>
  </si>
  <si>
    <t>299853512</t>
  </si>
  <si>
    <t>https://podminky.urs.cz/item/CS_URS_2025_01/725820801</t>
  </si>
  <si>
    <t>969041111</t>
  </si>
  <si>
    <t>Vybourání vnitřního potrubí včetně vysekání drážky plastového do DN 50</t>
  </si>
  <si>
    <t>-1241317191</t>
  </si>
  <si>
    <t>https://podminky.urs.cz/item/CS_URS_2025_01/969041111</t>
  </si>
  <si>
    <t>"voda"2,8*2+1,8</t>
  </si>
  <si>
    <t>"kanalizace"2,8</t>
  </si>
  <si>
    <t>13</t>
  </si>
  <si>
    <t>969041112</t>
  </si>
  <si>
    <t>Vybourání vnitřního potrubí včetně vysekání drážky plastového přes DN 50 do DN 100</t>
  </si>
  <si>
    <t>-1860791025</t>
  </si>
  <si>
    <t>https://podminky.urs.cz/item/CS_URS_2025_01/969041112</t>
  </si>
  <si>
    <t>"kanalizace"1,5</t>
  </si>
  <si>
    <t>14</t>
  </si>
  <si>
    <t>763221811</t>
  </si>
  <si>
    <t>Demontáž předsazených nebo šachtových stěn ze sádrovláknitých desek s nosnou konstrukcí z ocelových profilů jednoduchých, opláštění jednoduché</t>
  </si>
  <si>
    <t>-1243642737</t>
  </si>
  <si>
    <t>https://podminky.urs.cz/item/CS_URS_2025_01/763221811</t>
  </si>
  <si>
    <t>"šachta"2,35*(0,37+0,665)</t>
  </si>
  <si>
    <t>15</t>
  </si>
  <si>
    <t>741315823</t>
  </si>
  <si>
    <t>Demontáž zásuvek bez zachování funkčnosti (do suti) domovních polozapuštěných nebo zapuštěných, pro prostředí normální do 16 A, připojení šroubové 2P+PE</t>
  </si>
  <si>
    <t>935576409</t>
  </si>
  <si>
    <t>https://podminky.urs.cz/item/CS_URS_2025_01/741315823</t>
  </si>
  <si>
    <t>741313873</t>
  </si>
  <si>
    <t>Demontáž spínačů se zachováním funkčnosti polozapuštěných nebo zapuštěných, pro prostředí normální do 10 A, připojení šroubové do 2 svorek</t>
  </si>
  <si>
    <t>1158794858</t>
  </si>
  <si>
    <t>https://podminky.urs.cz/item/CS_URS_2025_01/741313873</t>
  </si>
  <si>
    <t>17</t>
  </si>
  <si>
    <t>741125811</t>
  </si>
  <si>
    <t>Demontáž vodičů izolovaných hliníkových uložených pod omítkou plných a laněných průřezu žíly 16 až 35 mm2</t>
  </si>
  <si>
    <t>-67541373</t>
  </si>
  <si>
    <t>https://podminky.urs.cz/item/CS_URS_2025_01/741125811</t>
  </si>
  <si>
    <t>18</t>
  </si>
  <si>
    <t>741371841</t>
  </si>
  <si>
    <t>Demontáž svítidel bez zachování funkčnosti (do suti) interiérových se standardní paticí (E27, T5, GU10) nebo integrovaným zdrojem LED přisazených, ploše stropních do 0,09 m2</t>
  </si>
  <si>
    <t>65991799</t>
  </si>
  <si>
    <t>https://podminky.urs.cz/item/CS_URS_2025_01/741371841</t>
  </si>
  <si>
    <t>19</t>
  </si>
  <si>
    <t>741371844</t>
  </si>
  <si>
    <t>Demontáž svítidel bez zachování funkčnosti (do suti) interiérových se standardní paticí (E27, T5, GU10) nebo integrovaným zdrojem LED přisazených, ploše nástěnných do 0,09 m2</t>
  </si>
  <si>
    <t>-1570103286</t>
  </si>
  <si>
    <t>https://podminky.urs.cz/item/CS_URS_2025_01/741371844</t>
  </si>
  <si>
    <t>20</t>
  </si>
  <si>
    <t>751398812</t>
  </si>
  <si>
    <t>Demontáž ostatních zařízení větrací mřížky z kruhového potrubí, průměru přes 100 do 200 mm</t>
  </si>
  <si>
    <t>986779482</t>
  </si>
  <si>
    <t>https://podminky.urs.cz/item/CS_URS_2025_01/751398812</t>
  </si>
  <si>
    <t>977132112</t>
  </si>
  <si>
    <t>Vyvrtání otvorů pro elektroinstalační krabice ve stěnách z cihel, hloubky přes 60 do 90 mm</t>
  </si>
  <si>
    <t>-1371224578</t>
  </si>
  <si>
    <t>https://podminky.urs.cz/item/CS_URS_2025_01/977132112</t>
  </si>
  <si>
    <t>965</t>
  </si>
  <si>
    <t>Omítky, podhledy</t>
  </si>
  <si>
    <t>22</t>
  </si>
  <si>
    <t>767581802</t>
  </si>
  <si>
    <t>Demontáž podhledů lamel</t>
  </si>
  <si>
    <t>-661767024</t>
  </si>
  <si>
    <t>https://podminky.urs.cz/item/CS_URS_2025_01/767581802</t>
  </si>
  <si>
    <t>23</t>
  </si>
  <si>
    <t>767582800</t>
  </si>
  <si>
    <t>Demontáž podhledů roštů</t>
  </si>
  <si>
    <t>-1798316954</t>
  </si>
  <si>
    <t>https://podminky.urs.cz/item/CS_URS_2025_01/767582800</t>
  </si>
  <si>
    <t>24</t>
  </si>
  <si>
    <t>781471810</t>
  </si>
  <si>
    <t>Demontáž obkladů z dlaždic keramických kladených do malty</t>
  </si>
  <si>
    <t>1576904741</t>
  </si>
  <si>
    <t>https://podminky.urs.cz/item/CS_URS_2025_01/781471810</t>
  </si>
  <si>
    <t>25</t>
  </si>
  <si>
    <t>974031121</t>
  </si>
  <si>
    <t>Vysekání rýh ve zdivu cihelném na maltu vápennou nebo vápenocementovou do hl. 30 mm a šířky do 30 mm</t>
  </si>
  <si>
    <t>963264163</t>
  </si>
  <si>
    <t>https://podminky.urs.cz/item/CS_URS_2025_01/974031121</t>
  </si>
  <si>
    <t>"elektro"11</t>
  </si>
  <si>
    <t>26</t>
  </si>
  <si>
    <t>974031132</t>
  </si>
  <si>
    <t>Vysekání rýh ve zdivu cihelném na maltu vápennou nebo vápenocementovou do hl. 50 mm a šířky do 70 mm</t>
  </si>
  <si>
    <t>-690383128</t>
  </si>
  <si>
    <t>https://podminky.urs.cz/item/CS_URS_2025_01/974031132</t>
  </si>
  <si>
    <t>2*(1,0+1,5+1,0+2,5)+2,5+1,5</t>
  </si>
  <si>
    <t>968</t>
  </si>
  <si>
    <t>Svislé konstrukce</t>
  </si>
  <si>
    <t>27</t>
  </si>
  <si>
    <t>962031132</t>
  </si>
  <si>
    <t>Bourání příček z cihel, tvárnic nebo příčkovek z cihel pálených, plných nebo dutých na maltu vápennou nebo vápenocementovou, tl. do 100 mm</t>
  </si>
  <si>
    <t>2079080185</t>
  </si>
  <si>
    <t>https://podminky.urs.cz/item/CS_URS_2025_01/962031132</t>
  </si>
  <si>
    <t>2,35*0,885-0,7*2,02</t>
  </si>
  <si>
    <t>997</t>
  </si>
  <si>
    <t>Přesun sutě</t>
  </si>
  <si>
    <t>28</t>
  </si>
  <si>
    <t>997013211</t>
  </si>
  <si>
    <t>Vnitrostaveništní doprava suti a vybouraných hmot vodorovně do 50 m s naložením ručně pro budovy a haly výšky do 6 m s využitím výtahu</t>
  </si>
  <si>
    <t>t</t>
  </si>
  <si>
    <t>1585933477</t>
  </si>
  <si>
    <t>https://podminky.urs.cz/item/CS_URS_2025_01/997013211</t>
  </si>
  <si>
    <t>29</t>
  </si>
  <si>
    <t>997013501</t>
  </si>
  <si>
    <t>Odvoz suti a vybouraných hmot na skládku nebo meziskládku se složením, na vzdálenost do 1 km</t>
  </si>
  <si>
    <t>-1263178693</t>
  </si>
  <si>
    <t>https://podminky.urs.cz/item/CS_URS_2025_01/997013501</t>
  </si>
  <si>
    <t>30</t>
  </si>
  <si>
    <t>997013509</t>
  </si>
  <si>
    <t>Odvoz suti a vybouraných hmot na skládku nebo meziskládku se složením, na vzdálenost Příplatek k ceně za každý další i započatý 1 km přes 1 km</t>
  </si>
  <si>
    <t>-975452569</t>
  </si>
  <si>
    <t>https://podminky.urs.cz/item/CS_URS_2025_01/997013509</t>
  </si>
  <si>
    <t>3,194*24 'Přepočtené koeficientem množství</t>
  </si>
  <si>
    <t>31</t>
  </si>
  <si>
    <t>997013631</t>
  </si>
  <si>
    <t>Poplatek za uložení stavebního odpadu na skládce (skládkovné) směsného stavebního a demoličního zatříděného do Katalogu odpadů pod kódem 17 09 04</t>
  </si>
  <si>
    <t>1994524727</t>
  </si>
  <si>
    <t>https://podminky.urs.cz/item/CS_URS_2025_01/997013631</t>
  </si>
  <si>
    <t>HSV</t>
  </si>
  <si>
    <t>Práce a dodávky HSV</t>
  </si>
  <si>
    <t>Úpravy povrchů, podlahy a osazování výplní</t>
  </si>
  <si>
    <t>32</t>
  </si>
  <si>
    <t>612325101</t>
  </si>
  <si>
    <t>Vápenocementová omítka rýh hrubá, ve stěnách, šířky rýhy do 150 mm</t>
  </si>
  <si>
    <t>2104541664</t>
  </si>
  <si>
    <t>https://podminky.urs.cz/item/CS_URS_2025_01/612325101</t>
  </si>
  <si>
    <t>"rýhy po vybourané příčce"0,1*2,35*2</t>
  </si>
  <si>
    <t>"pro ZTI"2*(1,0+1,5+2,5+1,0+2,5)*0,07</t>
  </si>
  <si>
    <t>"elektro"0,03*11</t>
  </si>
  <si>
    <t>33</t>
  </si>
  <si>
    <t>612325403</t>
  </si>
  <si>
    <t>Oprava vápenocementové omítky vnitřních ploch hrubé, tl. do 20 mm stěn, v rozsahu opravované plochy přes 30 do 50%</t>
  </si>
  <si>
    <t>1435224817</t>
  </si>
  <si>
    <t>https://podminky.urs.cz/item/CS_URS_2025_01/612325403</t>
  </si>
  <si>
    <t>"lokální oprava po osekání obkladu"</t>
  </si>
  <si>
    <t>obklad*0,2</t>
  </si>
  <si>
    <t>34</t>
  </si>
  <si>
    <t>631311131</t>
  </si>
  <si>
    <t>Doplnění dosavadních mazanin prostým betonem s dodáním hmot, bez potěru, plochy jednotlivě do 1 m2 a tl. přes 80 mm</t>
  </si>
  <si>
    <t>-1852020283</t>
  </si>
  <si>
    <t>https://podminky.urs.cz/item/CS_URS_2025_01/631311131</t>
  </si>
  <si>
    <t>0,1*0,9*1,0</t>
  </si>
  <si>
    <t>Ostatní konstrukce a práce, bourání</t>
  </si>
  <si>
    <t>35</t>
  </si>
  <si>
    <t>952901111</t>
  </si>
  <si>
    <t>Vyčištění budov nebo objektů před předáním do užívání budov bytové nebo občanské výstavby, světlé výšky podlaží do 4 m</t>
  </si>
  <si>
    <t>1164369664</t>
  </si>
  <si>
    <t>https://podminky.urs.cz/item/CS_URS_2025_01/952901111</t>
  </si>
  <si>
    <t>"stavební cesta, okolí"15</t>
  </si>
  <si>
    <t>94</t>
  </si>
  <si>
    <t>Lešení a stavební výtahy</t>
  </si>
  <si>
    <t>36</t>
  </si>
  <si>
    <t>949101111</t>
  </si>
  <si>
    <t>Lešení pomocné pracovní pro objekty pozemních staveb pro zatížení do 150 kg/m2, o výšce lešeňové podlahy do 1,9 m</t>
  </si>
  <si>
    <t>-682192381</t>
  </si>
  <si>
    <t>https://podminky.urs.cz/item/CS_URS_2025_01/949101111</t>
  </si>
  <si>
    <t>998</t>
  </si>
  <si>
    <t>Přesun hmot</t>
  </si>
  <si>
    <t>37</t>
  </si>
  <si>
    <t>998018001</t>
  </si>
  <si>
    <t>Přesun hmot pro budovy občanské výstavby, bydlení, výrobu a služby ruční (bez užití mechanizace) vodorovná dopravní vzdálenost do 100 m pro budovy s jakoukoliv nosnou konstrukcí výšky do 6 m s využitím výtahu</t>
  </si>
  <si>
    <t>-1761972016</t>
  </si>
  <si>
    <t>https://podminky.urs.cz/item/CS_URS_2025_01/998018001</t>
  </si>
  <si>
    <t>PSV</t>
  </si>
  <si>
    <t>Práce a dodávky PSV</t>
  </si>
  <si>
    <t>721</t>
  </si>
  <si>
    <t>Zdravotechnika - vnitřní kanalizace</t>
  </si>
  <si>
    <t>38</t>
  </si>
  <si>
    <t>998721121</t>
  </si>
  <si>
    <t>Přesun hmot pro vnitřní kanalizaci stanovený z hmotnosti přesunovaného materiálu vodorovná dopravní vzdálenost do 50 m ruční (bez užití mechanizace) v objektech výšky do 6 m</t>
  </si>
  <si>
    <t>-1713616833</t>
  </si>
  <si>
    <t>https://podminky.urs.cz/item/CS_URS_2025_01/998721121</t>
  </si>
  <si>
    <t>39</t>
  </si>
  <si>
    <t>721212123</t>
  </si>
  <si>
    <t>Odtokové sprchové žlaby se zápachovou uzávěrkou a krycím roštem délky 800 mm</t>
  </si>
  <si>
    <t>1060785553</t>
  </si>
  <si>
    <t>https://podminky.urs.cz/item/CS_URS_2025_01/721212123</t>
  </si>
  <si>
    <t>40</t>
  </si>
  <si>
    <t>721174043</t>
  </si>
  <si>
    <t>Potrubí z trub polypropylenových připojovací DN 50</t>
  </si>
  <si>
    <t>2076422666</t>
  </si>
  <si>
    <t>https://podminky.urs.cz/item/CS_URS_2025_01/721174043</t>
  </si>
  <si>
    <t>2,5+1,5</t>
  </si>
  <si>
    <t>41</t>
  </si>
  <si>
    <t>721174045</t>
  </si>
  <si>
    <t>Potrubí z trub polypropylenových připojovací DN 110</t>
  </si>
  <si>
    <t>533079702</t>
  </si>
  <si>
    <t>https://podminky.urs.cz/item/CS_URS_2025_01/721174045</t>
  </si>
  <si>
    <t>1,5</t>
  </si>
  <si>
    <t>42</t>
  </si>
  <si>
    <t>721194105</t>
  </si>
  <si>
    <t>Vyměření přípojek na potrubí vyvedení a upevnění odpadních výpustek DN 50</t>
  </si>
  <si>
    <t>1804309444</t>
  </si>
  <si>
    <t>https://podminky.urs.cz/item/CS_URS_2025_01/721194105</t>
  </si>
  <si>
    <t>43</t>
  </si>
  <si>
    <t>721194109</t>
  </si>
  <si>
    <t>Vyměření přípojek na potrubí vyvedení a upevnění odpadních výpustek DN 110</t>
  </si>
  <si>
    <t>1011505378</t>
  </si>
  <si>
    <t>https://podminky.urs.cz/item/CS_URS_2025_01/721194109</t>
  </si>
  <si>
    <t>44</t>
  </si>
  <si>
    <t>K004</t>
  </si>
  <si>
    <t>D+M napojení na stávající rozvod ve stupačce - kanalizace</t>
  </si>
  <si>
    <t>ks</t>
  </si>
  <si>
    <t>vlastní</t>
  </si>
  <si>
    <t>760144637</t>
  </si>
  <si>
    <t>722</t>
  </si>
  <si>
    <t>Zdravotechnika - vnitřní vodovod</t>
  </si>
  <si>
    <t>45</t>
  </si>
  <si>
    <t>998722121</t>
  </si>
  <si>
    <t>Přesun hmot pro vnitřní vodovod stanovený z hmotnosti přesunovaného materiálu vodorovná dopravní vzdálenost do 50 m ruční (bez užití mechanizace) v objektech výšky do 6 m</t>
  </si>
  <si>
    <t>-2069642481</t>
  </si>
  <si>
    <t>https://podminky.urs.cz/item/CS_URS_2025_01/998722121</t>
  </si>
  <si>
    <t>46</t>
  </si>
  <si>
    <t>722174022</t>
  </si>
  <si>
    <t>Potrubí z plastových trubek z polypropylenu PPR svařovaných polyfúzně PN 20 (SDR 6) D 20 x 3,4</t>
  </si>
  <si>
    <t>2146135606</t>
  </si>
  <si>
    <t>https://podminky.urs.cz/item/CS_URS_2025_01/722174022</t>
  </si>
  <si>
    <t>2*(1,0+1,5+2,5+1,0)+0,5</t>
  </si>
  <si>
    <t>47</t>
  </si>
  <si>
    <t>722220111</t>
  </si>
  <si>
    <t>Armatury s jedním závitem nástěnky pro výtokový ventil G 1/2"</t>
  </si>
  <si>
    <t>725396508</t>
  </si>
  <si>
    <t>https://podminky.urs.cz/item/CS_URS_2025_01/722220111</t>
  </si>
  <si>
    <t>48</t>
  </si>
  <si>
    <t>722220121</t>
  </si>
  <si>
    <t>Armatury s jedním závitem nástěnky pro baterii G 1/2"</t>
  </si>
  <si>
    <t>pár</t>
  </si>
  <si>
    <t>-1158119183</t>
  </si>
  <si>
    <t>https://podminky.urs.cz/item/CS_URS_2025_01/722220121</t>
  </si>
  <si>
    <t>49</t>
  </si>
  <si>
    <t>722290226</t>
  </si>
  <si>
    <t>Zkoušky, proplach a desinfekce vodovodního potrubí zkoušky těsnosti vodovodního potrubí závitového do DN 50</t>
  </si>
  <si>
    <t>-2059553660</t>
  </si>
  <si>
    <t>https://podminky.urs.cz/item/CS_URS_2025_01/722290226</t>
  </si>
  <si>
    <t>50</t>
  </si>
  <si>
    <t>722290234</t>
  </si>
  <si>
    <t>Zkoušky, proplach a desinfekce vodovodního potrubí proplach a desinfekce vodovodního potrubí do DN 80</t>
  </si>
  <si>
    <t>-227704142</t>
  </si>
  <si>
    <t>https://podminky.urs.cz/item/CS_URS_2025_01/722290234</t>
  </si>
  <si>
    <t>51</t>
  </si>
  <si>
    <t>K005</t>
  </si>
  <si>
    <t>D+M napojení na stávající rozvod ve stupačce - vodovod</t>
  </si>
  <si>
    <t>1477908529</t>
  </si>
  <si>
    <t>52</t>
  </si>
  <si>
    <t>722181231</t>
  </si>
  <si>
    <t>Ochrana potrubí termoizolačními trubicemi z pěnového polyetylenu PE přilepenými v příčných a podélných spojích, tloušťky izolace přes 9 do 13 mm, vnitřního průměru izolace DN do 22 mm</t>
  </si>
  <si>
    <t>-2140559460</t>
  </si>
  <si>
    <t>https://podminky.urs.cz/item/CS_URS_2025_01/722181231</t>
  </si>
  <si>
    <t>725</t>
  </si>
  <si>
    <t>Zdravotechnika - zařizovací předměty</t>
  </si>
  <si>
    <t>53</t>
  </si>
  <si>
    <t>725112022</t>
  </si>
  <si>
    <t>Zařízení záchodů klozety keramické závěsné na nosné stěny s hlubokým splachováním odpad vodorovný</t>
  </si>
  <si>
    <t>278810878</t>
  </si>
  <si>
    <t>https://podminky.urs.cz/item/CS_URS_2025_01/725112022</t>
  </si>
  <si>
    <t>54</t>
  </si>
  <si>
    <t>725211617</t>
  </si>
  <si>
    <t>Umyvadla keramická bílá bez výtokových armatur připevněná na stěnu šrouby s krytem na sifon (polosloupem), šířka umyvadla 600 mm</t>
  </si>
  <si>
    <t>2051794622</t>
  </si>
  <si>
    <t>https://podminky.urs.cz/item/CS_URS_2025_01/725211617</t>
  </si>
  <si>
    <t>55</t>
  </si>
  <si>
    <t>725244102</t>
  </si>
  <si>
    <t>Sprchové dveře a zástěny dveře sprchové do niky rámové se skleněnou výplní tl. 5 mm otvíravé jednokřídlové, na vaničku šířky 800 mm</t>
  </si>
  <si>
    <t>-1301020083</t>
  </si>
  <si>
    <t>https://podminky.urs.cz/item/CS_URS_2025_01/725244102</t>
  </si>
  <si>
    <t>56</t>
  </si>
  <si>
    <t>725291652</t>
  </si>
  <si>
    <t>Montáž doplňků zařízení koupelen a záchodů dávkovače tekutého mýdla</t>
  </si>
  <si>
    <t>1988274650</t>
  </si>
  <si>
    <t>https://podminky.urs.cz/item/CS_URS_2025_01/725291652</t>
  </si>
  <si>
    <t>57</t>
  </si>
  <si>
    <t>M</t>
  </si>
  <si>
    <t>55431097</t>
  </si>
  <si>
    <t>dávkovač tekutého mýdla 1,2L, nerez</t>
  </si>
  <si>
    <t>-1358423371</t>
  </si>
  <si>
    <t>58</t>
  </si>
  <si>
    <t>725291653</t>
  </si>
  <si>
    <t>Montáž doplňků zařízení koupelen a záchodů zásobníku toaletních papírů</t>
  </si>
  <si>
    <t>1948956739</t>
  </si>
  <si>
    <t>https://podminky.urs.cz/item/CS_URS_2025_01/725291653</t>
  </si>
  <si>
    <t>59</t>
  </si>
  <si>
    <t>55431091</t>
  </si>
  <si>
    <t>zásobník toaletních papírů nerez D 220mm</t>
  </si>
  <si>
    <t>-1528758618</t>
  </si>
  <si>
    <t>60</t>
  </si>
  <si>
    <t>725291654</t>
  </si>
  <si>
    <t>Montáž doplňků zařízení koupelen a záchodů zásobníku papírových ručníků</t>
  </si>
  <si>
    <t>-2127262377</t>
  </si>
  <si>
    <t>https://podminky.urs.cz/item/CS_URS_2025_01/725291654</t>
  </si>
  <si>
    <t>61</t>
  </si>
  <si>
    <t>55431084</t>
  </si>
  <si>
    <t>zásobník papírových ručníků skládaných nerezové provedení</t>
  </si>
  <si>
    <t>-1098777665</t>
  </si>
  <si>
    <t>62</t>
  </si>
  <si>
    <t>725291664</t>
  </si>
  <si>
    <t>Montáž doplňků zařízení koupelen a záchodů štětky závěsné</t>
  </si>
  <si>
    <t>-1939095564</t>
  </si>
  <si>
    <t>https://podminky.urs.cz/item/CS_URS_2025_01/725291664</t>
  </si>
  <si>
    <t>63</t>
  </si>
  <si>
    <t>55779013</t>
  </si>
  <si>
    <t>štětka na WC závěsná nebo na podlahu kartáč nylon nerezové záchytné pouzdro mat</t>
  </si>
  <si>
    <t>-212465938</t>
  </si>
  <si>
    <t>64</t>
  </si>
  <si>
    <t>725291667</t>
  </si>
  <si>
    <t>Montáž doplňků zařízení koupelen a záchodů piktogramu</t>
  </si>
  <si>
    <t>-615275305</t>
  </si>
  <si>
    <t>https://podminky.urs.cz/item/CS_URS_2025_01/725291667</t>
  </si>
  <si>
    <t>65</t>
  </si>
  <si>
    <t>73558009</t>
  </si>
  <si>
    <t>piktogram 120x120 nalepovací různé symboly matný nerez</t>
  </si>
  <si>
    <t>-430373810</t>
  </si>
  <si>
    <t>66</t>
  </si>
  <si>
    <t>725829131</t>
  </si>
  <si>
    <t>Baterie umyvadlové montáž ostatních typů stojánkových G 1/2"</t>
  </si>
  <si>
    <t>988399550</t>
  </si>
  <si>
    <t>https://podminky.urs.cz/item/CS_URS_2025_01/725829131</t>
  </si>
  <si>
    <t>67</t>
  </si>
  <si>
    <t>55145686</t>
  </si>
  <si>
    <t>baterie umyvadlová stojánková páková</t>
  </si>
  <si>
    <t>1045816024</t>
  </si>
  <si>
    <t>68</t>
  </si>
  <si>
    <t>725849412</t>
  </si>
  <si>
    <t>Baterie sprchové montáž nástěnných baterií s pevnou výškou sprchy</t>
  </si>
  <si>
    <t>857672853</t>
  </si>
  <si>
    <t>https://podminky.urs.cz/item/CS_URS_2025_01/725849412</t>
  </si>
  <si>
    <t>69</t>
  </si>
  <si>
    <t>55145403</t>
  </si>
  <si>
    <t>baterie sprchová s ruční sprchou 1/2"x150mm</t>
  </si>
  <si>
    <t>1925508879</t>
  </si>
  <si>
    <t>70</t>
  </si>
  <si>
    <t>K001</t>
  </si>
  <si>
    <t>Montáž závěsného koše, nerezového</t>
  </si>
  <si>
    <t>-314686551</t>
  </si>
  <si>
    <t>71</t>
  </si>
  <si>
    <t>55431082R2</t>
  </si>
  <si>
    <t xml:space="preserve">koš odpadkový závěsný nerezový 5 l </t>
  </si>
  <si>
    <t>798219169</t>
  </si>
  <si>
    <t>72</t>
  </si>
  <si>
    <t>K006</t>
  </si>
  <si>
    <t>D+M zrcadlo nad umyvadlo dle specifikace</t>
  </si>
  <si>
    <t>kpl</t>
  </si>
  <si>
    <t>1782459107</t>
  </si>
  <si>
    <t>73</t>
  </si>
  <si>
    <t>998725121</t>
  </si>
  <si>
    <t>Přesun hmot pro zařizovací předměty stanovený z hmotnosti přesunovaného materiálu vodorovná dopravní vzdálenost do 50 m ruční (bez užití mechanizace) v objektech výšky do 6 m</t>
  </si>
  <si>
    <t>1855697215</t>
  </si>
  <si>
    <t>https://podminky.urs.cz/item/CS_URS_2025_01/998725121</t>
  </si>
  <si>
    <t>726</t>
  </si>
  <si>
    <t>Zdravotechnika - předstěnové instalace</t>
  </si>
  <si>
    <t>74</t>
  </si>
  <si>
    <t>726131204</t>
  </si>
  <si>
    <t>Předstěnové instalační systémy do lehkých stěn s kovovou konstrukcí montáž ostatních typů klozetů</t>
  </si>
  <si>
    <t>-358690958</t>
  </si>
  <si>
    <t>https://podminky.urs.cz/item/CS_URS_2025_01/726131204</t>
  </si>
  <si>
    <t>75</t>
  </si>
  <si>
    <t>55281706</t>
  </si>
  <si>
    <t>montážní prvek pro závěsné WC do lehkých stěn s kovovou konstrukcí ovládání zepředu stavební v 1120mm</t>
  </si>
  <si>
    <t>-1746136985</t>
  </si>
  <si>
    <t>76</t>
  </si>
  <si>
    <t>726191011</t>
  </si>
  <si>
    <t>Ostatní příslušenství instalačních systémů montáž ovládacích tlačítek k WC</t>
  </si>
  <si>
    <t>-496261036</t>
  </si>
  <si>
    <t>https://podminky.urs.cz/item/CS_URS_2025_01/726191011</t>
  </si>
  <si>
    <t>77</t>
  </si>
  <si>
    <t>55281792</t>
  </si>
  <si>
    <t>tlačítko pro ovládání WC zepředu, chrom, Stop splachování, 246x164mm</t>
  </si>
  <si>
    <t>-2058274632</t>
  </si>
  <si>
    <t>78</t>
  </si>
  <si>
    <t>998726131</t>
  </si>
  <si>
    <t>Přesun hmot pro instalační prefabrikáty stanovený z hmotnosti přesunovaného materiálu vodorovná dopravní vzdálenost do 50 m ruční (bez užití mechanizace) v objektech výšky do 6 m</t>
  </si>
  <si>
    <t>-2001898010</t>
  </si>
  <si>
    <t>https://podminky.urs.cz/item/CS_URS_2025_01/998726131</t>
  </si>
  <si>
    <t>751</t>
  </si>
  <si>
    <t>Vzduchotechnika</t>
  </si>
  <si>
    <t>79</t>
  </si>
  <si>
    <t>751398022</t>
  </si>
  <si>
    <t>Montáž ostatních zařízení větrací mřížky stěnové, průřezu přes 0,04 do 0,100 m2</t>
  </si>
  <si>
    <t>-1458920962</t>
  </si>
  <si>
    <t>https://podminky.urs.cz/item/CS_URS_2025_01/751398022</t>
  </si>
  <si>
    <t>80</t>
  </si>
  <si>
    <t>42972306</t>
  </si>
  <si>
    <t>mřížka stěnová otevřená jednořadá kovová úhel lamel 0° 400x200mm</t>
  </si>
  <si>
    <t>-671258646</t>
  </si>
  <si>
    <t>81</t>
  </si>
  <si>
    <t>-1835557700</t>
  </si>
  <si>
    <t>82</t>
  </si>
  <si>
    <t>751398012</t>
  </si>
  <si>
    <t>Montáž ostatních zařízení větrací mřížky na kruhové potrubí, průměru přes 100 do 200 mm</t>
  </si>
  <si>
    <t>1597362455</t>
  </si>
  <si>
    <t>https://podminky.urs.cz/item/CS_URS_2025_01/751398012</t>
  </si>
  <si>
    <t>83</t>
  </si>
  <si>
    <t>42972567</t>
  </si>
  <si>
    <t>mřížka větrací plastová na kruhové potrubí D 200mm</t>
  </si>
  <si>
    <t>-1774132962</t>
  </si>
  <si>
    <t>763</t>
  </si>
  <si>
    <t>Konstrukce suché výstavby</t>
  </si>
  <si>
    <t>84</t>
  </si>
  <si>
    <t>998763331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</si>
  <si>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</si>
  <si>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-787933295</t>
  </si>
  <si>
    <t>https://podminky.urs.cz/item/CS_URS_2025_01/998763331</t>
  </si>
  <si>
    <t>763-1</t>
  </si>
  <si>
    <t>Podhledy</t>
  </si>
  <si>
    <t>85</t>
  </si>
  <si>
    <t>714121012</t>
  </si>
  <si>
    <t>Montáž akustických minerálních panelů podstropních s rozšířenou pohltivostí zvuku zavěšených na rošt polozapuštěný</t>
  </si>
  <si>
    <t>1811273832</t>
  </si>
  <si>
    <t>https://podminky.urs.cz/item/CS_URS_2025_01/714121012</t>
  </si>
  <si>
    <t>86</t>
  </si>
  <si>
    <t>63126363</t>
  </si>
  <si>
    <t>panel akustický hygienický povrch skelná tkanina odolná proti mikroorganismům hrana zatřená rovná αw=0,80 viditelný rastr š 24mm bílý tl 20mm</t>
  </si>
  <si>
    <t>544467238</t>
  </si>
  <si>
    <t>4,788*1,05 'Přepočtené koeficientem množství</t>
  </si>
  <si>
    <t>87</t>
  </si>
  <si>
    <t>714121041</t>
  </si>
  <si>
    <t>Montáž akustických minerálních panelů napojení na stěnu lištou obvodovou</t>
  </si>
  <si>
    <t>1454108771</t>
  </si>
  <si>
    <t>https://podminky.urs.cz/item/CS_URS_2025_01/714121041</t>
  </si>
  <si>
    <t>obklad01</t>
  </si>
  <si>
    <t>88</t>
  </si>
  <si>
    <t>59036253</t>
  </si>
  <si>
    <t>lišta obvodová rastru nosného pro kazetové minerální podhledy Pz lakovaná v 22mm</t>
  </si>
  <si>
    <t>960650513</t>
  </si>
  <si>
    <t>13,39*1,05 'Přepočtené koeficientem množství</t>
  </si>
  <si>
    <t>763-21</t>
  </si>
  <si>
    <t>Předstěny</t>
  </si>
  <si>
    <t>89</t>
  </si>
  <si>
    <t>763164525</t>
  </si>
  <si>
    <t>Obklad konstrukcí sádrokartonovými deskami včetně ochranných úhelníků ve tvaru L rozvinuté šíře do 0,4 m, opláštěný deskou protipožární impregnovanou DFH2, tl. 12,5 mm</t>
  </si>
  <si>
    <t>-1817057435</t>
  </si>
  <si>
    <t>https://podminky.urs.cz/item/CS_URS_2025_01/763164525</t>
  </si>
  <si>
    <t>"šachta"2,35</t>
  </si>
  <si>
    <t>90</t>
  </si>
  <si>
    <t>763121424</t>
  </si>
  <si>
    <t>Stěna předsazená ze sádrokartonových desek s nosnou konstrukcí z ocelových profilů CW, UW jednoduše opláštěná deskou impregnovanou H2 tl. 12,5 mm bez izolace, EI 15, stěna tl. 87,5 mm, profil 75</t>
  </si>
  <si>
    <t>929939376</t>
  </si>
  <si>
    <t>https://podminky.urs.cz/item/CS_URS_2025_01/763121424</t>
  </si>
  <si>
    <t>91</t>
  </si>
  <si>
    <t>763121445</t>
  </si>
  <si>
    <t>Stěna předsazená ze sádrokartonových desek s nosnou konstrukcí z ocelových profilů CW, UW jednoduše opláštěná deskou protipožární impregnovanou DFH2 tl. 15 mm s izolací, EI 30, stěna tl. 65 mm, profil 50</t>
  </si>
  <si>
    <t>-1370090916</t>
  </si>
  <si>
    <t>https://podminky.urs.cz/item/CS_URS_2025_01/763121445</t>
  </si>
  <si>
    <t>92</t>
  </si>
  <si>
    <t>763121714</t>
  </si>
  <si>
    <t>Stěna předsazená ze sádrokartonových desek ostatní konstrukce a práce na předsazených stěnách ze sádrokartonových desek základní penetrační nátěr</t>
  </si>
  <si>
    <t>1645826285</t>
  </si>
  <si>
    <t>https://podminky.urs.cz/item/CS_URS_2025_01/763121714</t>
  </si>
  <si>
    <t>766</t>
  </si>
  <si>
    <t>Konstrukce truhlářské</t>
  </si>
  <si>
    <t>93</t>
  </si>
  <si>
    <t>998766121</t>
  </si>
  <si>
    <t>Přesun hmot pro konstrukce truhlářské stanovený z hmotnosti přesunovaného materiálu vodorovná dopravní vzdálenost do 50 m ruční (bez užití mechanizace) v objektech výšky do 6 m</t>
  </si>
  <si>
    <t>-1246372978</t>
  </si>
  <si>
    <t>https://podminky.urs.cz/item/CS_URS_2025_01/998766121</t>
  </si>
  <si>
    <t>766660001</t>
  </si>
  <si>
    <t>Montáž dveřních křídel dřevěných nebo plastových otevíravých do ocelové zárubně povrchově upravených jednokřídlových, šířky do 800 mm</t>
  </si>
  <si>
    <t>-2038712853</t>
  </si>
  <si>
    <t>https://podminky.urs.cz/item/CS_URS_2025_01/766660001</t>
  </si>
  <si>
    <t>95</t>
  </si>
  <si>
    <t>61162072</t>
  </si>
  <si>
    <t>dveře jednokřídlé voštinové povrch laminátový plné 600x1970-2100mm</t>
  </si>
  <si>
    <t>40584782</t>
  </si>
  <si>
    <t>96</t>
  </si>
  <si>
    <t>766660728</t>
  </si>
  <si>
    <t>Montáž dveřních doplňků dveřního kování interiérového zámku</t>
  </si>
  <si>
    <t>-1375410967</t>
  </si>
  <si>
    <t>https://podminky.urs.cz/item/CS_URS_2025_01/766660728</t>
  </si>
  <si>
    <t>97</t>
  </si>
  <si>
    <t>54924004</t>
  </si>
  <si>
    <t>zámek zadlabací 190/140/20 L cylinder</t>
  </si>
  <si>
    <t>-1362501966</t>
  </si>
  <si>
    <t>98</t>
  </si>
  <si>
    <t>766660730</t>
  </si>
  <si>
    <t>Montáž dveřních doplňků dveřního kování interiérového WC kliky se zámkem</t>
  </si>
  <si>
    <t>972394214</t>
  </si>
  <si>
    <t>https://podminky.urs.cz/item/CS_URS_2025_01/766660730</t>
  </si>
  <si>
    <t>99</t>
  </si>
  <si>
    <t>54914128</t>
  </si>
  <si>
    <t>dveřní kování interiérové rozetové spodní pro WC</t>
  </si>
  <si>
    <t>424354245</t>
  </si>
  <si>
    <t>771</t>
  </si>
  <si>
    <t>Podlahy z dlaždic</t>
  </si>
  <si>
    <t>100</t>
  </si>
  <si>
    <t>771111011</t>
  </si>
  <si>
    <t>Příprava podkladu před provedením dlažby vysátí podlah</t>
  </si>
  <si>
    <t>-1002524901</t>
  </si>
  <si>
    <t>https://podminky.urs.cz/item/CS_URS_2025_01/771111011</t>
  </si>
  <si>
    <t>101</t>
  </si>
  <si>
    <t>771574414</t>
  </si>
  <si>
    <t>Montáž podlah z dlaždic keramických lepených cementovým flexibilním lepidlem hladkých, tloušťky do 10 mm přes 4 do 6 ks/m2</t>
  </si>
  <si>
    <t>2106515485</t>
  </si>
  <si>
    <t>https://podminky.urs.cz/item/CS_URS_2025_01/771574414</t>
  </si>
  <si>
    <t>102</t>
  </si>
  <si>
    <t>59761177</t>
  </si>
  <si>
    <t>dlažba keramická nemrazuvzdorná R9 povrch hladký/matný tl do 10mm přes 4 do 6ks/m2</t>
  </si>
  <si>
    <t>924173777</t>
  </si>
  <si>
    <t>4,788*1,1 'Přepočtené koeficientem množství</t>
  </si>
  <si>
    <t>103</t>
  </si>
  <si>
    <t>771577211</t>
  </si>
  <si>
    <t>Montáž podlah z dlaždic keramických lepených cementovým flexibilním lepidlem Příplatek k cenám za plochu do 5 m2 jednotlivě</t>
  </si>
  <si>
    <t>-164032062</t>
  </si>
  <si>
    <t>https://podminky.urs.cz/item/CS_URS_2025_01/771577211</t>
  </si>
  <si>
    <t>104</t>
  </si>
  <si>
    <t>771121011</t>
  </si>
  <si>
    <t>Příprava podkladu před provedením dlažby nátěr penetrační na podlahu</t>
  </si>
  <si>
    <t>-398421884</t>
  </si>
  <si>
    <t>https://podminky.urs.cz/item/CS_URS_2025_01/771121011</t>
  </si>
  <si>
    <t>105</t>
  </si>
  <si>
    <t>771161021</t>
  </si>
  <si>
    <t>Příprava podkladu před provedením dlažby montáž profilu ukončujícího profilu pro plynulý přechod (dlažba-koberec apod.)</t>
  </si>
  <si>
    <t>82385718</t>
  </si>
  <si>
    <t>https://podminky.urs.cz/item/CS_URS_2025_01/771161021</t>
  </si>
  <si>
    <t>0,6</t>
  </si>
  <si>
    <t>106</t>
  </si>
  <si>
    <t>59054100</t>
  </si>
  <si>
    <t>profil přechodový Al s pohyblivým ramenem 8x20mm</t>
  </si>
  <si>
    <t>1569274919</t>
  </si>
  <si>
    <t>0,6*1,1 'Přepočtené koeficientem množství</t>
  </si>
  <si>
    <t>107</t>
  </si>
  <si>
    <t>998771121</t>
  </si>
  <si>
    <t>Přesun hmot pro podlahy z dlaždic stanovený z hmotnosti přesunovaného materiálu vodorovná dopravní vzdálenost do 50 m ruční (bez užití mechanizace) v objektech výšky do 6 m</t>
  </si>
  <si>
    <t>2050819128</t>
  </si>
  <si>
    <t>https://podminky.urs.cz/item/CS_URS_2025_01/998771121</t>
  </si>
  <si>
    <t>771-1</t>
  </si>
  <si>
    <t>Hydroizolace pod dlažbu a obklad</t>
  </si>
  <si>
    <t>108</t>
  </si>
  <si>
    <t>771591207</t>
  </si>
  <si>
    <t>Izolace podlahy pod dlažbu montáž izolace nátěrem nebo stěrkou ve dvou vrstvách</t>
  </si>
  <si>
    <t>1925571783</t>
  </si>
  <si>
    <t>https://podminky.urs.cz/item/CS_URS_2025_01/771591207</t>
  </si>
  <si>
    <t>109</t>
  </si>
  <si>
    <t>781131207</t>
  </si>
  <si>
    <t>Izolace stěny pod obklad montáž izolace nátěrem nebo stěrkou ve dvou vrstvách</t>
  </si>
  <si>
    <t>1229279058</t>
  </si>
  <si>
    <t>https://podminky.urs.cz/item/CS_URS_2025_01/781131207</t>
  </si>
  <si>
    <t>"soklík k vodorovné HI"0,15*Obklad01+2,1*(2*(0,125+1,19)+0,885)</t>
  </si>
  <si>
    <t>110</t>
  </si>
  <si>
    <t>58581246</t>
  </si>
  <si>
    <t>stěrka hydroizolační jednosložková do interiéru pod dlažbu</t>
  </si>
  <si>
    <t>kg</t>
  </si>
  <si>
    <t>-43077463</t>
  </si>
  <si>
    <t>P</t>
  </si>
  <si>
    <t>Poznámka k položce:_x000D_
Stěrka hydroizolační vnitřní</t>
  </si>
  <si>
    <t>14,178*1,5 'Přepočtené koeficientem množství</t>
  </si>
  <si>
    <t>111</t>
  </si>
  <si>
    <t>781131237</t>
  </si>
  <si>
    <t>Izolace stěny pod obklad montáž těsnícího pásu pro styčné nebo dilatační spáry</t>
  </si>
  <si>
    <t>-1665235743</t>
  </si>
  <si>
    <t>https://podminky.urs.cz/item/CS_URS_2025_01/781131237</t>
  </si>
  <si>
    <t>Obklad01+2,1*2</t>
  </si>
  <si>
    <t>112</t>
  </si>
  <si>
    <t>28355022</t>
  </si>
  <si>
    <t>páska pružná těsnící hydroizolační š do 125mm</t>
  </si>
  <si>
    <t>-313286519</t>
  </si>
  <si>
    <t>Poznámka k položce:_x000D_
Pás pogumovaný</t>
  </si>
  <si>
    <t>17,59*1,1 'Přepočtené koeficientem množství</t>
  </si>
  <si>
    <t>781</t>
  </si>
  <si>
    <t>Dokončovací práce - obklady</t>
  </si>
  <si>
    <t>113</t>
  </si>
  <si>
    <t>781121011</t>
  </si>
  <si>
    <t>Příprava podkladu před provedením obkladu nátěr penetrační na stěnu</t>
  </si>
  <si>
    <t>-473052195</t>
  </si>
  <si>
    <t>https://podminky.urs.cz/item/CS_URS_2025_01/781121011</t>
  </si>
  <si>
    <t>114</t>
  </si>
  <si>
    <t>781474164</t>
  </si>
  <si>
    <t>Montáž keramických obkladů stěn lepených cementovým flexibilním lepidlem reliéfních nebo z dekorů přes 4 do 6 ks/m2</t>
  </si>
  <si>
    <t>-1851562675</t>
  </si>
  <si>
    <t>https://podminky.urs.cz/item/CS_URS_2025_01/781474164</t>
  </si>
  <si>
    <t>115</t>
  </si>
  <si>
    <t>59761707</t>
  </si>
  <si>
    <t>obklad keramický nemrazuvzdorný povrch hladký/lesklý tl do 10mm přes 4 do 6ks/m2</t>
  </si>
  <si>
    <t>-375147238</t>
  </si>
  <si>
    <t>27,225*1,1 'Přepočtené koeficientem množství</t>
  </si>
  <si>
    <t>116</t>
  </si>
  <si>
    <t>781472291</t>
  </si>
  <si>
    <t>Montáž keramických obkladů stěn lepených cementovým flexibilním lepidlem Příplatek k cenám za plochu do 10 m2 jednotlivě</t>
  </si>
  <si>
    <t>1717618235</t>
  </si>
  <si>
    <t>https://podminky.urs.cz/item/CS_URS_2025_01/781472291</t>
  </si>
  <si>
    <t>117</t>
  </si>
  <si>
    <t>781492211</t>
  </si>
  <si>
    <t>Obklad - dokončující práce montáž profilu lepeného flexibilním cementovým lepidlem rohového</t>
  </si>
  <si>
    <t>-1043165715</t>
  </si>
  <si>
    <t>https://podminky.urs.cz/item/CS_URS_2025_01/781492211</t>
  </si>
  <si>
    <t>"ostré rohy"2,35*2</t>
  </si>
  <si>
    <t>"přizdívky nad WC"0,69</t>
  </si>
  <si>
    <t>118</t>
  </si>
  <si>
    <t>59054132</t>
  </si>
  <si>
    <t>profil ukončovací pro vnější hrany obkladů hliník leskle eloxovaný chromem 8x2500mm</t>
  </si>
  <si>
    <t>-332123119</t>
  </si>
  <si>
    <t>5,39*1,1 'Přepočtené koeficientem množství</t>
  </si>
  <si>
    <t>119</t>
  </si>
  <si>
    <t>781495115</t>
  </si>
  <si>
    <t>Obklad - dokončující práce ostatní práce spárování silikonem</t>
  </si>
  <si>
    <t>41949864</t>
  </si>
  <si>
    <t>https://podminky.urs.cz/item/CS_URS_2025_01/781495115</t>
  </si>
  <si>
    <t>"svislé kouty"2,35*10</t>
  </si>
  <si>
    <t>120</t>
  </si>
  <si>
    <t>781495142</t>
  </si>
  <si>
    <t>Obklad - dokončující práce průnik obkladem kruhový, bez izolace přes DN 30 do DN 90</t>
  </si>
  <si>
    <t>-146411717</t>
  </si>
  <si>
    <t>https://podminky.urs.cz/item/CS_URS_2025_01/781495142</t>
  </si>
  <si>
    <t>"umyvadlo"3*1</t>
  </si>
  <si>
    <t>"elektro"4*2</t>
  </si>
  <si>
    <t>"sprcha"2*1</t>
  </si>
  <si>
    <t>121</t>
  </si>
  <si>
    <t>781495143</t>
  </si>
  <si>
    <t>Obklad - dokončující práce průnik obkladem kruhový, bez izolace přes DN 90</t>
  </si>
  <si>
    <t>537122639</t>
  </si>
  <si>
    <t>https://podminky.urs.cz/item/CS_URS_2025_01/781495143</t>
  </si>
  <si>
    <t>"WC"1</t>
  </si>
  <si>
    <t>122</t>
  </si>
  <si>
    <t>781495153</t>
  </si>
  <si>
    <t>Obklad - dokončující práce průnik obkladem hranatý, bez izolace, o delší straně přes 90 mm</t>
  </si>
  <si>
    <t>1239412529</t>
  </si>
  <si>
    <t>https://podminky.urs.cz/item/CS_URS_2025_01/781495153</t>
  </si>
  <si>
    <t>"WC, tlačítko"1</t>
  </si>
  <si>
    <t>123</t>
  </si>
  <si>
    <t>781571111</t>
  </si>
  <si>
    <t>Montáž keramických obkladů ostění lepených standardním lepidlem šířky ostění do 200 mm</t>
  </si>
  <si>
    <t>852835479</t>
  </si>
  <si>
    <t>https://podminky.urs.cz/item/CS_URS_2025_01/781571111</t>
  </si>
  <si>
    <t>"přizdívka nádržky"0,69</t>
  </si>
  <si>
    <t>124</t>
  </si>
  <si>
    <t>887815058</t>
  </si>
  <si>
    <t>0,69*0,3 'Přepočtené koeficientem množství</t>
  </si>
  <si>
    <t>125</t>
  </si>
  <si>
    <t>998781121</t>
  </si>
  <si>
    <t>Přesun hmot pro obklady keramické stanovený z hmotnosti přesunovaného materiálu vodorovná dopravní vzdálenost do 50 m ruční (bez užití mechanizace) v objektech výšky do 6 m</t>
  </si>
  <si>
    <t>1048461863</t>
  </si>
  <si>
    <t>https://podminky.urs.cz/item/CS_URS_2025_01/998781121</t>
  </si>
  <si>
    <t>783</t>
  </si>
  <si>
    <t>Dokončovací práce - nátěry</t>
  </si>
  <si>
    <t>126</t>
  </si>
  <si>
    <t>783306801</t>
  </si>
  <si>
    <t>Odstranění nátěrů ze zámečnických konstrukcí obroušením</t>
  </si>
  <si>
    <t>1572284042</t>
  </si>
  <si>
    <t>https://podminky.urs.cz/item/CS_URS_2025_01/783306801</t>
  </si>
  <si>
    <t>2*0,25*(0,7+2*2,02)</t>
  </si>
  <si>
    <t>127</t>
  </si>
  <si>
    <t>783301313</t>
  </si>
  <si>
    <t>Příprava podkladu zámečnických konstrukcí před provedením nátěru odmaštění odmašťovačem ředidlovým</t>
  </si>
  <si>
    <t>138326650</t>
  </si>
  <si>
    <t>https://podminky.urs.cz/item/CS_URS_2025_01/783301313</t>
  </si>
  <si>
    <t>128</t>
  </si>
  <si>
    <t>783324101</t>
  </si>
  <si>
    <t>Základní nátěr zámečnických konstrukcí jednonásobný akrylátový</t>
  </si>
  <si>
    <t>-856775679</t>
  </si>
  <si>
    <t>https://podminky.urs.cz/item/CS_URS_2025_01/783324101</t>
  </si>
  <si>
    <t>129</t>
  </si>
  <si>
    <t>783327101</t>
  </si>
  <si>
    <t>Krycí nátěr (email) zámečnických konstrukcí jednonásobný akrylátový</t>
  </si>
  <si>
    <t>-612778336</t>
  </si>
  <si>
    <t>https://podminky.urs.cz/item/CS_URS_2025_01/783327101</t>
  </si>
  <si>
    <t>Práce a dodávky M</t>
  </si>
  <si>
    <t>21-M</t>
  </si>
  <si>
    <t>Elektromontáže</t>
  </si>
  <si>
    <t>130</t>
  </si>
  <si>
    <t>741810001</t>
  </si>
  <si>
    <t>Zkoušky a prohlídky elektrických rozvodů a zařízení celková prohlídka a vyhotovení revizní zprávy pro objem montážních prací do 100 tis. Kč</t>
  </si>
  <si>
    <t>1256897229</t>
  </si>
  <si>
    <t>https://podminky.urs.cz/item/CS_URS_2025_01/741810001</t>
  </si>
  <si>
    <t>131</t>
  </si>
  <si>
    <t>998741121</t>
  </si>
  <si>
    <t>Přesun hmot pro silnoproud stanovený z hmotnosti přesunovaného materiálu vodorovná dopravní vzdálenost do 50 m ruční (bez užití mechanizace) v objektech výšky do 6 m</t>
  </si>
  <si>
    <t>502196224</t>
  </si>
  <si>
    <t>https://podminky.urs.cz/item/CS_URS_2025_01/998741121</t>
  </si>
  <si>
    <t>210</t>
  </si>
  <si>
    <t>Krabice</t>
  </si>
  <si>
    <t>132</t>
  </si>
  <si>
    <t>741112101</t>
  </si>
  <si>
    <t>Montáž krabic elektroinstalačních bez napojení na trubky a lišty, demontáže a montáže víčka a přístroje rozvodek se zapojením vodičů na svorkovnici zapuštěných plastových kruhových do zdiva</t>
  </si>
  <si>
    <t>-1878932470</t>
  </si>
  <si>
    <t>https://podminky.urs.cz/item/CS_URS_2025_01/741112101</t>
  </si>
  <si>
    <t>133</t>
  </si>
  <si>
    <t>34571521</t>
  </si>
  <si>
    <t>krabice pod omítku PVC odbočná kruhová D 70mm s víčkem a svorkovnicí</t>
  </si>
  <si>
    <t>1754990767</t>
  </si>
  <si>
    <t>134</t>
  </si>
  <si>
    <t>741112061</t>
  </si>
  <si>
    <t>Montáž krabice přístrojová zapuštěná plastová kruhová</t>
  </si>
  <si>
    <t>325255391</t>
  </si>
  <si>
    <t>https://podminky.urs.cz/item/CS_URS_2025_01/741112061</t>
  </si>
  <si>
    <t>135</t>
  </si>
  <si>
    <t>34571450</t>
  </si>
  <si>
    <t>krabice pod omítku PVC přístrojová kruhová D 70mm</t>
  </si>
  <si>
    <t>1533198490</t>
  </si>
  <si>
    <t>211</t>
  </si>
  <si>
    <t>Zásuvky</t>
  </si>
  <si>
    <t>136</t>
  </si>
  <si>
    <t>741313001</t>
  </si>
  <si>
    <t>Montáž zásuvka (polo)zapuštěná bezšroubové připojení 2P+PE se zapojením vodičů</t>
  </si>
  <si>
    <t>-643166095</t>
  </si>
  <si>
    <t>https://podminky.urs.cz/item/CS_URS_2025_01/741313001</t>
  </si>
  <si>
    <t>137</t>
  </si>
  <si>
    <t>34539059</t>
  </si>
  <si>
    <t>rámeček jednonásobný</t>
  </si>
  <si>
    <t>1142090288</t>
  </si>
  <si>
    <t>138</t>
  </si>
  <si>
    <t>34555241</t>
  </si>
  <si>
    <t>přístroj zásuvky zápustné jednonásobné, krytka s clonkami, bezšroubové svorky</t>
  </si>
  <si>
    <t>-146936590</t>
  </si>
  <si>
    <t>212</t>
  </si>
  <si>
    <t>Spínače, přepínače</t>
  </si>
  <si>
    <t>139</t>
  </si>
  <si>
    <t>741310101</t>
  </si>
  <si>
    <t>Montáž spínač (polo)zapuštěný bezšroubové připojení 1-jednopólový se zapojením vodičů</t>
  </si>
  <si>
    <t>-1320208999</t>
  </si>
  <si>
    <t>https://podminky.urs.cz/item/CS_URS_2025_01/741310101</t>
  </si>
  <si>
    <t>140</t>
  </si>
  <si>
    <t>34539010</t>
  </si>
  <si>
    <t>přístroj spínače jednopólového, řazení 1, 1So bezšroubové svorky</t>
  </si>
  <si>
    <t>-683354356</t>
  </si>
  <si>
    <t>141</t>
  </si>
  <si>
    <t>34539049</t>
  </si>
  <si>
    <t>kryt spínače jednoduchý</t>
  </si>
  <si>
    <t>-1212040414</t>
  </si>
  <si>
    <t>142</t>
  </si>
  <si>
    <t>34539059.1</t>
  </si>
  <si>
    <t>-269562847</t>
  </si>
  <si>
    <t>213</t>
  </si>
  <si>
    <t>Vodiče</t>
  </si>
  <si>
    <t>143</t>
  </si>
  <si>
    <t>741122015</t>
  </si>
  <si>
    <t>Montáž kabelů měděných bez ukončení uložených pod omítku plných kulatých (např. CYKY), počtu a průřezu žil 3x1,5 mm2</t>
  </si>
  <si>
    <t>-2096869546</t>
  </si>
  <si>
    <t>https://podminky.urs.cz/item/CS_URS_2025_01/741122015</t>
  </si>
  <si>
    <t>144</t>
  </si>
  <si>
    <t>34111030</t>
  </si>
  <si>
    <t>kabel instalační jádro Cu plné izolace PVC plášť PVC 450/750V (CYKY) 3x1,5mm2</t>
  </si>
  <si>
    <t>-1548736427</t>
  </si>
  <si>
    <t>7*1,15 'Přepočtené koeficientem množství</t>
  </si>
  <si>
    <t>145</t>
  </si>
  <si>
    <t>741122016</t>
  </si>
  <si>
    <t>Montáž kabelů měděných bez ukončení uložených pod omítku plných kulatých (např. CYKY), počtu a průřezu žil 3x2,5 až 6 mm2</t>
  </si>
  <si>
    <t>-1629076586</t>
  </si>
  <si>
    <t>https://podminky.urs.cz/item/CS_URS_2025_01/741122016</t>
  </si>
  <si>
    <t>146</t>
  </si>
  <si>
    <t>34111036</t>
  </si>
  <si>
    <t>kabel instalační jádro Cu plné izolace PVC plášť PVC 450/750V (CYKY) 3x2,5mm2</t>
  </si>
  <si>
    <t>-2041485473</t>
  </si>
  <si>
    <t>4*1,15 'Přepočtené koeficientem množství</t>
  </si>
  <si>
    <t>147</t>
  </si>
  <si>
    <t>K007</t>
  </si>
  <si>
    <t xml:space="preserve">Napojení na stávající rozvod </t>
  </si>
  <si>
    <t>-714331054</t>
  </si>
  <si>
    <t>216</t>
  </si>
  <si>
    <t>Osvětlení</t>
  </si>
  <si>
    <t>148</t>
  </si>
  <si>
    <t>741330335</t>
  </si>
  <si>
    <t>Montáž ovladačů tlačítkových vestavných s průčelní deskou bez zhotovení otvoru prvků objímky se žárovkou</t>
  </si>
  <si>
    <t>-960627216</t>
  </si>
  <si>
    <t>https://podminky.urs.cz/item/CS_URS_2025_01/741330335</t>
  </si>
  <si>
    <t>149</t>
  </si>
  <si>
    <t>34513187</t>
  </si>
  <si>
    <t>objímka žárovky E27 svorcová 13x1 keramická 1332-857 s kovovým kroužkem</t>
  </si>
  <si>
    <t>807262816</t>
  </si>
  <si>
    <t>150</t>
  </si>
  <si>
    <t>34711210</t>
  </si>
  <si>
    <t>žárovka čirá E27/42W</t>
  </si>
  <si>
    <t>-59704954</t>
  </si>
  <si>
    <t>151</t>
  </si>
  <si>
    <t>741372022</t>
  </si>
  <si>
    <t>Montáž svítidel s integrovaným zdrojem LED se zapojením vodičů interiérových přisazených nástěnných hranatých nebo kruhových, plochy přes 0,09 do 0,36 m2</t>
  </si>
  <si>
    <t>-49109940</t>
  </si>
  <si>
    <t>https://podminky.urs.cz/item/CS_URS_2025_01/741372022</t>
  </si>
  <si>
    <t>152</t>
  </si>
  <si>
    <t>34825004</t>
  </si>
  <si>
    <t>svítidlo interiérové přisazené obdélníkové/čtvercové do 0,09m2 1000-1500lm nad zrcadlo - odolné vlhkosti</t>
  </si>
  <si>
    <t>-72277425</t>
  </si>
  <si>
    <t>153</t>
  </si>
  <si>
    <t>741372112</t>
  </si>
  <si>
    <t>Montáž svítidel s integrovaným zdrojem LED se zapojením vodičů interiérových vestavných stropních panelových hranatých nebo kruhových, plochy přes 0,09 do 0,36 m2 vč. úpravy podhledu</t>
  </si>
  <si>
    <t>-1413590245</t>
  </si>
  <si>
    <t>https://podminky.urs.cz/item/CS_URS_2025_01/741372112</t>
  </si>
  <si>
    <t>154</t>
  </si>
  <si>
    <t>34825011</t>
  </si>
  <si>
    <t>svítidlo vestavné stropní panelové čtvercové/obdélníkové 0,09-0,36m2 - odolné vlhkosti</t>
  </si>
  <si>
    <t>550323641</t>
  </si>
  <si>
    <t>HZS</t>
  </si>
  <si>
    <t>Hodinové zúčtovací sazby</t>
  </si>
  <si>
    <t>155</t>
  </si>
  <si>
    <t>HZS1291</t>
  </si>
  <si>
    <t>Hodinové zúčtovací sazby profesí HSV zemní a pomocné práce pomocný stavební dělník</t>
  </si>
  <si>
    <t>hod</t>
  </si>
  <si>
    <t>512</t>
  </si>
  <si>
    <t>-424478311</t>
  </si>
  <si>
    <t>https://podminky.urs.cz/item/CS_URS_2025_01/HZS1291</t>
  </si>
  <si>
    <t>"demontáž drobných kcí a vyklizení"2</t>
  </si>
  <si>
    <t>VRN</t>
  </si>
  <si>
    <t>Vedlejší rozpočtové náklady</t>
  </si>
  <si>
    <t>156</t>
  </si>
  <si>
    <t>K002</t>
  </si>
  <si>
    <t>Zařízení staveniště vč. zabezpečení stavby</t>
  </si>
  <si>
    <t>-363362025</t>
  </si>
  <si>
    <t>157</t>
  </si>
  <si>
    <t>K003</t>
  </si>
  <si>
    <t>Ochrana okolních konstrukcí ochrana výtahu pro přesun hmot, pravidelný úklid pracovní cesty, protiprašné opatření</t>
  </si>
  <si>
    <t>-366682990</t>
  </si>
  <si>
    <t>SEZNAM FIGUR</t>
  </si>
  <si>
    <t>Výměra</t>
  </si>
  <si>
    <t>4,7</t>
  </si>
  <si>
    <t>"prostor mezi dveřmi"0,7*0,125</t>
  </si>
  <si>
    <t>Použití figury:</t>
  </si>
  <si>
    <t>Montáž podstropních panelů s rozšířenou zvukovou pohltivostí zavěšených na polozapuštěný rošt</t>
  </si>
  <si>
    <t>Demontáž podhledu lamel</t>
  </si>
  <si>
    <t>Demontáž roštu podhledu</t>
  </si>
  <si>
    <t>Vysátí podkladu před pokládkou dlažby</t>
  </si>
  <si>
    <t>Nátěr penetrační na podlahu</t>
  </si>
  <si>
    <t>Montáž podlah keramických hladkých lepených cementovým flexibilním lepidlem přes 4 do 6 ks/m2</t>
  </si>
  <si>
    <t>Příplatek k montáži podlah keramických lepených cementovým flexibilním lepidlem za plochu do 5 m2</t>
  </si>
  <si>
    <t>Montáž izolace pod dlažbu nátěrem nebo stěrkou ve dvou vrstvách</t>
  </si>
  <si>
    <t>Lešení pomocné pro objekty pozemních staveb s lešeňovou podlahou v do 1,9 m zatížení do 150 kg/m2</t>
  </si>
  <si>
    <t>Vyčištění budov bytové a občanské výstavby při výšce podlaží do 4 m</t>
  </si>
  <si>
    <t>Bourání podlah z dlaždic keramických nebo xylolitových tl do 10 mm plochy přes 1 m2</t>
  </si>
  <si>
    <t>2,35*obklad01</t>
  </si>
  <si>
    <t>"odpočet otvorů"-0,7*2,02*3</t>
  </si>
  <si>
    <t>Oprava vnitřní vápenocementové hrubé omítky tl do 20 mm stěn v rozsahu plochy přes 30 do 50 %</t>
  </si>
  <si>
    <t>Nátěr penetrační na stěnu</t>
  </si>
  <si>
    <t>Demontáž obkladů z obkladaček keramických kladených do malty</t>
  </si>
  <si>
    <t>Příplatek k montáži obkladů keramických lepených cementovým flexibilním lepidlem za plochu do 10 m2</t>
  </si>
  <si>
    <t>(0,69+0,17+0,22+0,97)*2</t>
  </si>
  <si>
    <t>(1,855+2,79)*2</t>
  </si>
  <si>
    <t>Montáž napojení podhledu z akustických panelů obvodovou lištou na stěnu</t>
  </si>
  <si>
    <t>Montáž izolace nátěrem nebo stěrkou ve dvou vrstvách</t>
  </si>
  <si>
    <t>Montáž izolace pod obklad těsnícími pásy pro styčné nebo dilatační spáry</t>
  </si>
  <si>
    <t>Spárování vnitřních obkladů silikonem</t>
  </si>
  <si>
    <t>Obvod01</t>
  </si>
  <si>
    <t xml:space="preserve">SOUČTOVÁ Obvody místností 1 NP </t>
  </si>
  <si>
    <t>omítka</t>
  </si>
  <si>
    <t>Plocha omítky</t>
  </si>
  <si>
    <t>1,25*0,69</t>
  </si>
  <si>
    <t>SDK stěna předsazená tl 87,5 mm profil CW+UW 75 deska 1xH2 12,5 bez izolace EI 15</t>
  </si>
  <si>
    <t>SDK stěna předsazená základní penetrační nátěr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</si>
  <si>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</si>
  <si>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</si>
  <si>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</si>
  <si>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</si>
  <si>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</si>
  <si>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</si>
  <si>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</si>
  <si>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</si>
  <si>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</si>
  <si>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</si>
  <si>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</si>
  <si>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</si>
  <si>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</si>
  <si>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</si>
  <si>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</si>
  <si>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</si>
  <si>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</si>
  <si>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</si>
  <si>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</si>
  <si>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</si>
  <si>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</si>
  <si>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</si>
  <si>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</si>
  <si>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</si>
  <si>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</si>
  <si>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</si>
  <si>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</si>
  <si>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</si>
  <si>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</si>
  <si>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</si>
  <si>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</si>
  <si>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</si>
  <si>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</si>
  <si>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</si>
  <si>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</si>
  <si>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</si>
  <si>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</si>
  <si>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</si>
  <si>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</si>
  <si>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</si>
  <si>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</si>
  <si>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</si>
  <si>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</si>
  <si>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</si>
  <si>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</si>
  <si>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</si>
  <si>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</si>
  <si>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</si>
  <si>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</si>
  <si>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</si>
  <si>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</si>
  <si>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</si>
  <si>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</si>
  <si>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</si>
  <si>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</si>
  <si>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</si>
  <si>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</si>
  <si>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</si>
  <si>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</si>
  <si>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</si>
  <si>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</si>
  <si>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</si>
  <si>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</si>
  <si>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</si>
  <si>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</si>
  <si>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</si>
  <si>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</si>
  <si>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</si>
  <si>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</si>
  <si>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</si>
  <si>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</si>
  <si>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</si>
  <si>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</si>
  <si>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</si>
  <si>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</si>
  <si>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</si>
  <si>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</si>
  <si>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</si>
  <si>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</si>
  <si>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</si>
  <si>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</si>
  <si>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</si>
  <si>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</si>
  <si>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</si>
  <si>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</si>
  <si>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</si>
  <si>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</si>
  <si>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</si>
  <si>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</si>
  <si>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</si>
  <si>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</si>
  <si>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</si>
  <si>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</si>
  <si>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</si>
  <si>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</si>
  <si>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</si>
  <si>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</si>
  <si>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</si>
  <si>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</si>
  <si>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</si>
  <si>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</si>
  <si>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</si>
  <si>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</si>
  <si>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</si>
  <si>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</si>
  <si>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</si>
  <si>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</si>
  <si>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</si>
  <si>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</si>
  <si>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</si>
  <si>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</si>
  <si>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</si>
  <si>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</si>
  <si>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</si>
  <si>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</si>
  <si>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</si>
  <si>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</si>
  <si>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</si>
  <si>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</si>
  <si>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</si>
  <si>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</si>
  <si>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</si>
  <si>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</si>
  <si>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</si>
  <si>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</si>
  <si>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</si>
  <si>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</si>
  <si>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</si>
  <si>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</si>
  <si>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</si>
  <si>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</si>
  <si>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</si>
  <si>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</si>
  <si>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</si>
  <si>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</si>
  <si>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</si>
  <si>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</si>
  <si>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</si>
  <si>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</si>
  <si>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</si>
  <si>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</si>
  <si>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</si>
  <si>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</si>
  <si>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</si>
  <si>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</si>
  <si>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</si>
  <si>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</si>
  <si>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</si>
  <si>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</si>
  <si>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</si>
  <si>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</si>
  <si>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</si>
  <si>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</si>
  <si>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</si>
  <si>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</si>
  <si>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</si>
  <si>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</si>
  <si>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</si>
  <si>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</si>
  <si>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</si>
  <si>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</si>
  <si>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</si>
  <si>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</si>
  <si>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</si>
  <si>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</si>
  <si>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</si>
  <si>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</si>
  <si>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</si>
  <si>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</si>
  <si>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</si>
  <si>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</si>
  <si>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</si>
  <si>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</si>
  <si>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</si>
  <si>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</si>
  <si>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</si>
  <si>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</si>
  <si>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</si>
  <si>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</si>
  <si>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</si>
  <si>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</si>
  <si>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</si>
  <si>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</si>
  <si>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</si>
  <si>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</si>
  <si>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</si>
  <si>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</si>
  <si>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</si>
  <si>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CS ÚRS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</si>
</sst>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9" fillId="0" borderId="0" xfId="0" applyFont="1" applyAlignment="1">
      <alignment vertical="center" wrapText="1"/>
    </xf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2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974031132" TargetMode="External"/><Relationship Id="rId21" Type="http://schemas.openxmlformats.org/officeDocument/2006/relationships/hyperlink" Target="https://podminky.urs.cz/item/CS_URS_2025_01/977132112" TargetMode="External"/><Relationship Id="rId42" Type="http://schemas.openxmlformats.org/officeDocument/2006/relationships/hyperlink" Target="https://podminky.urs.cz/item/CS_URS_2025_01/721194105" TargetMode="External"/><Relationship Id="rId47" Type="http://schemas.openxmlformats.org/officeDocument/2006/relationships/hyperlink" Target="https://podminky.urs.cz/item/CS_URS_2025_01/722220121" TargetMode="External"/><Relationship Id="rId63" Type="http://schemas.openxmlformats.org/officeDocument/2006/relationships/hyperlink" Target="https://podminky.urs.cz/item/CS_URS_2025_01/726191011" TargetMode="External"/><Relationship Id="rId68" Type="http://schemas.openxmlformats.org/officeDocument/2006/relationships/hyperlink" Target="https://podminky.urs.cz/item/CS_URS_2025_01/998763331" TargetMode="External"/><Relationship Id="rId84" Type="http://schemas.openxmlformats.org/officeDocument/2006/relationships/hyperlink" Target="https://podminky.urs.cz/item/CS_URS_2025_01/998771121" TargetMode="External"/><Relationship Id="rId89" Type="http://schemas.openxmlformats.org/officeDocument/2006/relationships/hyperlink" Target="https://podminky.urs.cz/item/CS_URS_2025_01/781474164" TargetMode="External"/><Relationship Id="rId112" Type="http://schemas.openxmlformats.org/officeDocument/2006/relationships/hyperlink" Target="https://podminky.urs.cz/item/CS_URS_2025_01/741372112" TargetMode="External"/><Relationship Id="rId16" Type="http://schemas.openxmlformats.org/officeDocument/2006/relationships/hyperlink" Target="https://podminky.urs.cz/item/CS_URS_2025_01/741313873" TargetMode="External"/><Relationship Id="rId107" Type="http://schemas.openxmlformats.org/officeDocument/2006/relationships/hyperlink" Target="https://podminky.urs.cz/item/CS_URS_2025_01/741310101" TargetMode="External"/><Relationship Id="rId11" Type="http://schemas.openxmlformats.org/officeDocument/2006/relationships/hyperlink" Target="https://podminky.urs.cz/item/CS_URS_2025_01/725820801" TargetMode="External"/><Relationship Id="rId32" Type="http://schemas.openxmlformats.org/officeDocument/2006/relationships/hyperlink" Target="https://podminky.urs.cz/item/CS_URS_2025_01/612325101" TargetMode="External"/><Relationship Id="rId37" Type="http://schemas.openxmlformats.org/officeDocument/2006/relationships/hyperlink" Target="https://podminky.urs.cz/item/CS_URS_2025_01/998018001" TargetMode="External"/><Relationship Id="rId53" Type="http://schemas.openxmlformats.org/officeDocument/2006/relationships/hyperlink" Target="https://podminky.urs.cz/item/CS_URS_2025_01/725244102" TargetMode="External"/><Relationship Id="rId58" Type="http://schemas.openxmlformats.org/officeDocument/2006/relationships/hyperlink" Target="https://podminky.urs.cz/item/CS_URS_2025_01/725291667" TargetMode="External"/><Relationship Id="rId74" Type="http://schemas.openxmlformats.org/officeDocument/2006/relationships/hyperlink" Target="https://podminky.urs.cz/item/CS_URS_2025_01/763121714" TargetMode="External"/><Relationship Id="rId79" Type="http://schemas.openxmlformats.org/officeDocument/2006/relationships/hyperlink" Target="https://podminky.urs.cz/item/CS_URS_2025_01/771111011" TargetMode="External"/><Relationship Id="rId102" Type="http://schemas.openxmlformats.org/officeDocument/2006/relationships/hyperlink" Target="https://podminky.urs.cz/item/CS_URS_2025_01/741810001" TargetMode="External"/><Relationship Id="rId5" Type="http://schemas.openxmlformats.org/officeDocument/2006/relationships/hyperlink" Target="https://podminky.urs.cz/item/CS_URS_2025_01/977311112" TargetMode="External"/><Relationship Id="rId90" Type="http://schemas.openxmlformats.org/officeDocument/2006/relationships/hyperlink" Target="https://podminky.urs.cz/item/CS_URS_2025_01/781472291" TargetMode="External"/><Relationship Id="rId95" Type="http://schemas.openxmlformats.org/officeDocument/2006/relationships/hyperlink" Target="https://podminky.urs.cz/item/CS_URS_2025_01/781495153" TargetMode="External"/><Relationship Id="rId22" Type="http://schemas.openxmlformats.org/officeDocument/2006/relationships/hyperlink" Target="https://podminky.urs.cz/item/CS_URS_2025_01/767581802" TargetMode="External"/><Relationship Id="rId27" Type="http://schemas.openxmlformats.org/officeDocument/2006/relationships/hyperlink" Target="https://podminky.urs.cz/item/CS_URS_2025_01/962031132" TargetMode="External"/><Relationship Id="rId43" Type="http://schemas.openxmlformats.org/officeDocument/2006/relationships/hyperlink" Target="https://podminky.urs.cz/item/CS_URS_2025_01/721194109" TargetMode="External"/><Relationship Id="rId48" Type="http://schemas.openxmlformats.org/officeDocument/2006/relationships/hyperlink" Target="https://podminky.urs.cz/item/CS_URS_2025_01/722290226" TargetMode="External"/><Relationship Id="rId64" Type="http://schemas.openxmlformats.org/officeDocument/2006/relationships/hyperlink" Target="https://podminky.urs.cz/item/CS_URS_2025_01/998726131" TargetMode="External"/><Relationship Id="rId69" Type="http://schemas.openxmlformats.org/officeDocument/2006/relationships/hyperlink" Target="https://podminky.urs.cz/item/CS_URS_2025_01/714121012" TargetMode="External"/><Relationship Id="rId113" Type="http://schemas.openxmlformats.org/officeDocument/2006/relationships/hyperlink" Target="https://podminky.urs.cz/item/CS_URS_2025_01/HZS1291" TargetMode="External"/><Relationship Id="rId80" Type="http://schemas.openxmlformats.org/officeDocument/2006/relationships/hyperlink" Target="https://podminky.urs.cz/item/CS_URS_2025_01/771574414" TargetMode="External"/><Relationship Id="rId85" Type="http://schemas.openxmlformats.org/officeDocument/2006/relationships/hyperlink" Target="https://podminky.urs.cz/item/CS_URS_2025_01/771591207" TargetMode="External"/><Relationship Id="rId12" Type="http://schemas.openxmlformats.org/officeDocument/2006/relationships/hyperlink" Target="https://podminky.urs.cz/item/CS_URS_2025_01/969041111" TargetMode="External"/><Relationship Id="rId17" Type="http://schemas.openxmlformats.org/officeDocument/2006/relationships/hyperlink" Target="https://podminky.urs.cz/item/CS_URS_2025_01/741125811" TargetMode="External"/><Relationship Id="rId33" Type="http://schemas.openxmlformats.org/officeDocument/2006/relationships/hyperlink" Target="https://podminky.urs.cz/item/CS_URS_2025_01/612325403" TargetMode="External"/><Relationship Id="rId38" Type="http://schemas.openxmlformats.org/officeDocument/2006/relationships/hyperlink" Target="https://podminky.urs.cz/item/CS_URS_2025_01/998721121" TargetMode="External"/><Relationship Id="rId59" Type="http://schemas.openxmlformats.org/officeDocument/2006/relationships/hyperlink" Target="https://podminky.urs.cz/item/CS_URS_2025_01/725829131" TargetMode="External"/><Relationship Id="rId103" Type="http://schemas.openxmlformats.org/officeDocument/2006/relationships/hyperlink" Target="https://podminky.urs.cz/item/CS_URS_2025_01/998741121" TargetMode="External"/><Relationship Id="rId108" Type="http://schemas.openxmlformats.org/officeDocument/2006/relationships/hyperlink" Target="https://podminky.urs.cz/item/CS_URS_2025_01/741122015" TargetMode="External"/><Relationship Id="rId54" Type="http://schemas.openxmlformats.org/officeDocument/2006/relationships/hyperlink" Target="https://podminky.urs.cz/item/CS_URS_2025_01/725291652" TargetMode="External"/><Relationship Id="rId70" Type="http://schemas.openxmlformats.org/officeDocument/2006/relationships/hyperlink" Target="https://podminky.urs.cz/item/CS_URS_2025_01/714121041" TargetMode="External"/><Relationship Id="rId75" Type="http://schemas.openxmlformats.org/officeDocument/2006/relationships/hyperlink" Target="https://podminky.urs.cz/item/CS_URS_2025_01/998766121" TargetMode="External"/><Relationship Id="rId91" Type="http://schemas.openxmlformats.org/officeDocument/2006/relationships/hyperlink" Target="https://podminky.urs.cz/item/CS_URS_2025_01/781492211" TargetMode="External"/><Relationship Id="rId96" Type="http://schemas.openxmlformats.org/officeDocument/2006/relationships/hyperlink" Target="https://podminky.urs.cz/item/CS_URS_2025_01/781571111" TargetMode="External"/><Relationship Id="rId1" Type="http://schemas.openxmlformats.org/officeDocument/2006/relationships/hyperlink" Target="https://podminky.urs.cz/item/CS_URS_2025_01/965042121" TargetMode="External"/><Relationship Id="rId6" Type="http://schemas.openxmlformats.org/officeDocument/2006/relationships/hyperlink" Target="https://podminky.urs.cz/item/CS_URS_2025_01/751398822" TargetMode="External"/><Relationship Id="rId15" Type="http://schemas.openxmlformats.org/officeDocument/2006/relationships/hyperlink" Target="https://podminky.urs.cz/item/CS_URS_2025_01/741315823" TargetMode="External"/><Relationship Id="rId23" Type="http://schemas.openxmlformats.org/officeDocument/2006/relationships/hyperlink" Target="https://podminky.urs.cz/item/CS_URS_2025_01/767582800" TargetMode="External"/><Relationship Id="rId28" Type="http://schemas.openxmlformats.org/officeDocument/2006/relationships/hyperlink" Target="https://podminky.urs.cz/item/CS_URS_2025_01/997013211" TargetMode="External"/><Relationship Id="rId36" Type="http://schemas.openxmlformats.org/officeDocument/2006/relationships/hyperlink" Target="https://podminky.urs.cz/item/CS_URS_2025_01/949101111" TargetMode="External"/><Relationship Id="rId49" Type="http://schemas.openxmlformats.org/officeDocument/2006/relationships/hyperlink" Target="https://podminky.urs.cz/item/CS_URS_2025_01/722290234" TargetMode="External"/><Relationship Id="rId57" Type="http://schemas.openxmlformats.org/officeDocument/2006/relationships/hyperlink" Target="https://podminky.urs.cz/item/CS_URS_2025_01/725291664" TargetMode="External"/><Relationship Id="rId106" Type="http://schemas.openxmlformats.org/officeDocument/2006/relationships/hyperlink" Target="https://podminky.urs.cz/item/CS_URS_2025_01/741313001" TargetMode="External"/><Relationship Id="rId114" Type="http://schemas.openxmlformats.org/officeDocument/2006/relationships/drawing" Target="../drawings/drawing2.xml"/><Relationship Id="rId10" Type="http://schemas.openxmlformats.org/officeDocument/2006/relationships/hyperlink" Target="https://podminky.urs.cz/item/CS_URS_2025_01/725210821" TargetMode="External"/><Relationship Id="rId31" Type="http://schemas.openxmlformats.org/officeDocument/2006/relationships/hyperlink" Target="https://podminky.urs.cz/item/CS_URS_2025_01/997013631" TargetMode="External"/><Relationship Id="rId44" Type="http://schemas.openxmlformats.org/officeDocument/2006/relationships/hyperlink" Target="https://podminky.urs.cz/item/CS_URS_2025_01/998722121" TargetMode="External"/><Relationship Id="rId52" Type="http://schemas.openxmlformats.org/officeDocument/2006/relationships/hyperlink" Target="https://podminky.urs.cz/item/CS_URS_2025_01/725211617" TargetMode="External"/><Relationship Id="rId60" Type="http://schemas.openxmlformats.org/officeDocument/2006/relationships/hyperlink" Target="https://podminky.urs.cz/item/CS_URS_2025_01/725849412" TargetMode="External"/><Relationship Id="rId65" Type="http://schemas.openxmlformats.org/officeDocument/2006/relationships/hyperlink" Target="https://podminky.urs.cz/item/CS_URS_2025_01/751398022" TargetMode="External"/><Relationship Id="rId73" Type="http://schemas.openxmlformats.org/officeDocument/2006/relationships/hyperlink" Target="https://podminky.urs.cz/item/CS_URS_2025_01/763121445" TargetMode="External"/><Relationship Id="rId78" Type="http://schemas.openxmlformats.org/officeDocument/2006/relationships/hyperlink" Target="https://podminky.urs.cz/item/CS_URS_2025_01/766660730" TargetMode="External"/><Relationship Id="rId81" Type="http://schemas.openxmlformats.org/officeDocument/2006/relationships/hyperlink" Target="https://podminky.urs.cz/item/CS_URS_2025_01/771577211" TargetMode="External"/><Relationship Id="rId86" Type="http://schemas.openxmlformats.org/officeDocument/2006/relationships/hyperlink" Target="https://podminky.urs.cz/item/CS_URS_2025_01/781131207" TargetMode="External"/><Relationship Id="rId94" Type="http://schemas.openxmlformats.org/officeDocument/2006/relationships/hyperlink" Target="https://podminky.urs.cz/item/CS_URS_2025_01/781495143" TargetMode="External"/><Relationship Id="rId99" Type="http://schemas.openxmlformats.org/officeDocument/2006/relationships/hyperlink" Target="https://podminky.urs.cz/item/CS_URS_2025_01/783301313" TargetMode="External"/><Relationship Id="rId101" Type="http://schemas.openxmlformats.org/officeDocument/2006/relationships/hyperlink" Target="https://podminky.urs.cz/item/CS_URS_2025_01/783327101" TargetMode="External"/><Relationship Id="rId4" Type="http://schemas.openxmlformats.org/officeDocument/2006/relationships/hyperlink" Target="https://podminky.urs.cz/item/CS_URS_2025_01/965046119" TargetMode="External"/><Relationship Id="rId9" Type="http://schemas.openxmlformats.org/officeDocument/2006/relationships/hyperlink" Target="https://podminky.urs.cz/item/CS_URS_2025_01/725110811" TargetMode="External"/><Relationship Id="rId13" Type="http://schemas.openxmlformats.org/officeDocument/2006/relationships/hyperlink" Target="https://podminky.urs.cz/item/CS_URS_2025_01/969041112" TargetMode="External"/><Relationship Id="rId18" Type="http://schemas.openxmlformats.org/officeDocument/2006/relationships/hyperlink" Target="https://podminky.urs.cz/item/CS_URS_2025_01/741371841" TargetMode="External"/><Relationship Id="rId39" Type="http://schemas.openxmlformats.org/officeDocument/2006/relationships/hyperlink" Target="https://podminky.urs.cz/item/CS_URS_2025_01/721212123" TargetMode="External"/><Relationship Id="rId109" Type="http://schemas.openxmlformats.org/officeDocument/2006/relationships/hyperlink" Target="https://podminky.urs.cz/item/CS_URS_2025_01/741122016" TargetMode="External"/><Relationship Id="rId34" Type="http://schemas.openxmlformats.org/officeDocument/2006/relationships/hyperlink" Target="https://podminky.urs.cz/item/CS_URS_2025_01/631311131" TargetMode="External"/><Relationship Id="rId50" Type="http://schemas.openxmlformats.org/officeDocument/2006/relationships/hyperlink" Target="https://podminky.urs.cz/item/CS_URS_2025_01/722181231" TargetMode="External"/><Relationship Id="rId55" Type="http://schemas.openxmlformats.org/officeDocument/2006/relationships/hyperlink" Target="https://podminky.urs.cz/item/CS_URS_2025_01/725291653" TargetMode="External"/><Relationship Id="rId76" Type="http://schemas.openxmlformats.org/officeDocument/2006/relationships/hyperlink" Target="https://podminky.urs.cz/item/CS_URS_2025_01/766660001" TargetMode="External"/><Relationship Id="rId97" Type="http://schemas.openxmlformats.org/officeDocument/2006/relationships/hyperlink" Target="https://podminky.urs.cz/item/CS_URS_2025_01/998781121" TargetMode="External"/><Relationship Id="rId104" Type="http://schemas.openxmlformats.org/officeDocument/2006/relationships/hyperlink" Target="https://podminky.urs.cz/item/CS_URS_2025_01/741112101" TargetMode="External"/><Relationship Id="rId7" Type="http://schemas.openxmlformats.org/officeDocument/2006/relationships/hyperlink" Target="https://podminky.urs.cz/item/CS_URS_2025_01/968072455" TargetMode="External"/><Relationship Id="rId71" Type="http://schemas.openxmlformats.org/officeDocument/2006/relationships/hyperlink" Target="https://podminky.urs.cz/item/CS_URS_2025_01/763164525" TargetMode="External"/><Relationship Id="rId92" Type="http://schemas.openxmlformats.org/officeDocument/2006/relationships/hyperlink" Target="https://podminky.urs.cz/item/CS_URS_2025_01/781495115" TargetMode="External"/><Relationship Id="rId2" Type="http://schemas.openxmlformats.org/officeDocument/2006/relationships/hyperlink" Target="https://podminky.urs.cz/item/CS_URS_2025_01/965081213" TargetMode="External"/><Relationship Id="rId29" Type="http://schemas.openxmlformats.org/officeDocument/2006/relationships/hyperlink" Target="https://podminky.urs.cz/item/CS_URS_2025_01/997013501" TargetMode="External"/><Relationship Id="rId24" Type="http://schemas.openxmlformats.org/officeDocument/2006/relationships/hyperlink" Target="https://podminky.urs.cz/item/CS_URS_2025_01/781471810" TargetMode="External"/><Relationship Id="rId40" Type="http://schemas.openxmlformats.org/officeDocument/2006/relationships/hyperlink" Target="https://podminky.urs.cz/item/CS_URS_2025_01/721174043" TargetMode="External"/><Relationship Id="rId45" Type="http://schemas.openxmlformats.org/officeDocument/2006/relationships/hyperlink" Target="https://podminky.urs.cz/item/CS_URS_2025_01/722174022" TargetMode="External"/><Relationship Id="rId66" Type="http://schemas.openxmlformats.org/officeDocument/2006/relationships/hyperlink" Target="https://podminky.urs.cz/item/CS_URS_2025_01/751398812" TargetMode="External"/><Relationship Id="rId87" Type="http://schemas.openxmlformats.org/officeDocument/2006/relationships/hyperlink" Target="https://podminky.urs.cz/item/CS_URS_2025_01/781131237" TargetMode="External"/><Relationship Id="rId110" Type="http://schemas.openxmlformats.org/officeDocument/2006/relationships/hyperlink" Target="https://podminky.urs.cz/item/CS_URS_2025_01/741330335" TargetMode="External"/><Relationship Id="rId61" Type="http://schemas.openxmlformats.org/officeDocument/2006/relationships/hyperlink" Target="https://podminky.urs.cz/item/CS_URS_2025_01/998725121" TargetMode="External"/><Relationship Id="rId82" Type="http://schemas.openxmlformats.org/officeDocument/2006/relationships/hyperlink" Target="https://podminky.urs.cz/item/CS_URS_2025_01/771121011" TargetMode="External"/><Relationship Id="rId19" Type="http://schemas.openxmlformats.org/officeDocument/2006/relationships/hyperlink" Target="https://podminky.urs.cz/item/CS_URS_2025_01/741371844" TargetMode="External"/><Relationship Id="rId14" Type="http://schemas.openxmlformats.org/officeDocument/2006/relationships/hyperlink" Target="https://podminky.urs.cz/item/CS_URS_2025_01/763221811" TargetMode="External"/><Relationship Id="rId30" Type="http://schemas.openxmlformats.org/officeDocument/2006/relationships/hyperlink" Target="https://podminky.urs.cz/item/CS_URS_2025_01/997013509" TargetMode="External"/><Relationship Id="rId35" Type="http://schemas.openxmlformats.org/officeDocument/2006/relationships/hyperlink" Target="https://podminky.urs.cz/item/CS_URS_2025_01/952901111" TargetMode="External"/><Relationship Id="rId56" Type="http://schemas.openxmlformats.org/officeDocument/2006/relationships/hyperlink" Target="https://podminky.urs.cz/item/CS_URS_2025_01/725291654" TargetMode="External"/><Relationship Id="rId77" Type="http://schemas.openxmlformats.org/officeDocument/2006/relationships/hyperlink" Target="https://podminky.urs.cz/item/CS_URS_2025_01/766660728" TargetMode="External"/><Relationship Id="rId100" Type="http://schemas.openxmlformats.org/officeDocument/2006/relationships/hyperlink" Target="https://podminky.urs.cz/item/CS_URS_2025_01/783324101" TargetMode="External"/><Relationship Id="rId105" Type="http://schemas.openxmlformats.org/officeDocument/2006/relationships/hyperlink" Target="https://podminky.urs.cz/item/CS_URS_2025_01/741112061" TargetMode="External"/><Relationship Id="rId8" Type="http://schemas.openxmlformats.org/officeDocument/2006/relationships/hyperlink" Target="https://podminky.urs.cz/item/CS_URS_2025_01/766691914" TargetMode="External"/><Relationship Id="rId51" Type="http://schemas.openxmlformats.org/officeDocument/2006/relationships/hyperlink" Target="https://podminky.urs.cz/item/CS_URS_2025_01/725112022" TargetMode="External"/><Relationship Id="rId72" Type="http://schemas.openxmlformats.org/officeDocument/2006/relationships/hyperlink" Target="https://podminky.urs.cz/item/CS_URS_2025_01/763121424" TargetMode="External"/><Relationship Id="rId93" Type="http://schemas.openxmlformats.org/officeDocument/2006/relationships/hyperlink" Target="https://podminky.urs.cz/item/CS_URS_2025_01/781495142" TargetMode="External"/><Relationship Id="rId98" Type="http://schemas.openxmlformats.org/officeDocument/2006/relationships/hyperlink" Target="https://podminky.urs.cz/item/CS_URS_2025_01/783306801" TargetMode="External"/><Relationship Id="rId3" Type="http://schemas.openxmlformats.org/officeDocument/2006/relationships/hyperlink" Target="https://podminky.urs.cz/item/CS_URS_2025_01/965046111" TargetMode="External"/><Relationship Id="rId25" Type="http://schemas.openxmlformats.org/officeDocument/2006/relationships/hyperlink" Target="https://podminky.urs.cz/item/CS_URS_2025_01/974031121" TargetMode="External"/><Relationship Id="rId46" Type="http://schemas.openxmlformats.org/officeDocument/2006/relationships/hyperlink" Target="https://podminky.urs.cz/item/CS_URS_2025_01/722220111" TargetMode="External"/><Relationship Id="rId67" Type="http://schemas.openxmlformats.org/officeDocument/2006/relationships/hyperlink" Target="https://podminky.urs.cz/item/CS_URS_2025_01/751398012" TargetMode="External"/><Relationship Id="rId20" Type="http://schemas.openxmlformats.org/officeDocument/2006/relationships/hyperlink" Target="https://podminky.urs.cz/item/CS_URS_2025_01/751398812" TargetMode="External"/><Relationship Id="rId41" Type="http://schemas.openxmlformats.org/officeDocument/2006/relationships/hyperlink" Target="https://podminky.urs.cz/item/CS_URS_2025_01/721174045" TargetMode="External"/><Relationship Id="rId62" Type="http://schemas.openxmlformats.org/officeDocument/2006/relationships/hyperlink" Target="https://podminky.urs.cz/item/CS_URS_2025_01/726131204" TargetMode="External"/><Relationship Id="rId83" Type="http://schemas.openxmlformats.org/officeDocument/2006/relationships/hyperlink" Target="https://podminky.urs.cz/item/CS_URS_2025_01/771161021" TargetMode="External"/><Relationship Id="rId88" Type="http://schemas.openxmlformats.org/officeDocument/2006/relationships/hyperlink" Target="https://podminky.urs.cz/item/CS_URS_2025_01/781121011" TargetMode="External"/><Relationship Id="rId111" Type="http://schemas.openxmlformats.org/officeDocument/2006/relationships/hyperlink" Target="https://podminky.urs.cz/item/CS_URS_2025_01/741372022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opLeftCell="A4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290" t="s">
        <v>6</v>
      </c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9" t="s">
        <v>7</v>
      </c>
      <c r="BT2" s="19" t="s">
        <v>8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pans="1:74" s="1" customFormat="1" ht="24.95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pans="1:74" s="1" customFormat="1" ht="12" customHeight="1">
      <c r="B5" s="22"/>
      <c r="D5" s="26" t="s">
        <v>14</v>
      </c>
      <c r="K5" s="320" t="s">
        <v>15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R5" s="22"/>
      <c r="BE5" s="317" t="s">
        <v>16</v>
      </c>
      <c r="BS5" s="19" t="s">
        <v>7</v>
      </c>
    </row>
    <row r="6" spans="1:74" s="1" customFormat="1" ht="36.950000000000003" customHeight="1">
      <c r="B6" s="22"/>
      <c r="D6" s="28" t="s">
        <v>17</v>
      </c>
      <c r="K6" s="321" t="s">
        <v>18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R6" s="22"/>
      <c r="BE6" s="318"/>
      <c r="BS6" s="19" t="s">
        <v>7</v>
      </c>
    </row>
    <row r="7" spans="1:74" s="1" customFormat="1" ht="12" customHeight="1">
      <c r="B7" s="22"/>
      <c r="D7" s="29" t="s">
        <v>19</v>
      </c>
      <c r="K7" s="27" t="s">
        <v>3</v>
      </c>
      <c r="AK7" s="29" t="s">
        <v>20</v>
      </c>
      <c r="AN7" s="27" t="s">
        <v>3</v>
      </c>
      <c r="AR7" s="22"/>
      <c r="BE7" s="318"/>
      <c r="BS7" s="19" t="s">
        <v>7</v>
      </c>
    </row>
    <row r="8" spans="1:74" s="1" customFormat="1" ht="12" customHeight="1">
      <c r="B8" s="22"/>
      <c r="D8" s="29" t="s">
        <v>21</v>
      </c>
      <c r="K8" s="27" t="s">
        <v>22</v>
      </c>
      <c r="AK8" s="29" t="s">
        <v>23</v>
      </c>
      <c r="AN8" s="30" t="s">
        <v>24</v>
      </c>
      <c r="AR8" s="22"/>
      <c r="BE8" s="318"/>
      <c r="BS8" s="19" t="s">
        <v>7</v>
      </c>
    </row>
    <row r="9" spans="1:74" s="1" customFormat="1" ht="14.45" customHeight="1">
      <c r="B9" s="22"/>
      <c r="AR9" s="22"/>
      <c r="BE9" s="318"/>
      <c r="BS9" s="19" t="s">
        <v>7</v>
      </c>
    </row>
    <row r="10" spans="1:74" s="1" customFormat="1" ht="12" customHeight="1">
      <c r="B10" s="22"/>
      <c r="D10" s="29" t="s">
        <v>25</v>
      </c>
      <c r="AK10" s="29" t="s">
        <v>26</v>
      </c>
      <c r="AN10" s="27" t="s">
        <v>3</v>
      </c>
      <c r="AR10" s="22"/>
      <c r="BE10" s="318"/>
      <c r="BS10" s="19" t="s">
        <v>7</v>
      </c>
    </row>
    <row r="11" spans="1:74" s="1" customFormat="1" ht="18.399999999999999" customHeight="1">
      <c r="B11" s="22"/>
      <c r="E11" s="27" t="s">
        <v>22</v>
      </c>
      <c r="AK11" s="29" t="s">
        <v>27</v>
      </c>
      <c r="AN11" s="27" t="s">
        <v>3</v>
      </c>
      <c r="AR11" s="22"/>
      <c r="BE11" s="318"/>
      <c r="BS11" s="19" t="s">
        <v>7</v>
      </c>
    </row>
    <row r="12" spans="1:74" s="1" customFormat="1" ht="6.95" customHeight="1">
      <c r="B12" s="22"/>
      <c r="AR12" s="22"/>
      <c r="BE12" s="318"/>
      <c r="BS12" s="19" t="s">
        <v>7</v>
      </c>
    </row>
    <row r="13" spans="1:74" s="1" customFormat="1" ht="12" customHeight="1">
      <c r="B13" s="22"/>
      <c r="D13" s="29" t="s">
        <v>28</v>
      </c>
      <c r="AK13" s="29" t="s">
        <v>26</v>
      </c>
      <c r="AN13" s="31" t="s">
        <v>29</v>
      </c>
      <c r="AR13" s="22"/>
      <c r="BE13" s="318"/>
      <c r="BS13" s="19" t="s">
        <v>7</v>
      </c>
    </row>
    <row r="14" spans="1:74" ht="12.75">
      <c r="B14" s="22"/>
      <c r="E14" s="322" t="s">
        <v>29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323"/>
      <c r="Z14" s="323"/>
      <c r="AA14" s="323"/>
      <c r="AB14" s="323"/>
      <c r="AC14" s="323"/>
      <c r="AD14" s="323"/>
      <c r="AE14" s="323"/>
      <c r="AF14" s="323"/>
      <c r="AG14" s="323"/>
      <c r="AH14" s="323"/>
      <c r="AI14" s="323"/>
      <c r="AJ14" s="323"/>
      <c r="AK14" s="29" t="s">
        <v>27</v>
      </c>
      <c r="AN14" s="31" t="s">
        <v>29</v>
      </c>
      <c r="AR14" s="22"/>
      <c r="BE14" s="318"/>
      <c r="BS14" s="19" t="s">
        <v>7</v>
      </c>
    </row>
    <row r="15" spans="1:74" s="1" customFormat="1" ht="6.95" customHeight="1">
      <c r="B15" s="22"/>
      <c r="AR15" s="22"/>
      <c r="BE15" s="318"/>
      <c r="BS15" s="19" t="s">
        <v>4</v>
      </c>
    </row>
    <row r="16" spans="1:74" s="1" customFormat="1" ht="12" customHeight="1">
      <c r="B16" s="22"/>
      <c r="D16" s="29" t="s">
        <v>30</v>
      </c>
      <c r="AK16" s="29" t="s">
        <v>26</v>
      </c>
      <c r="AN16" s="27" t="s">
        <v>3</v>
      </c>
      <c r="AR16" s="22"/>
      <c r="BE16" s="318"/>
      <c r="BS16" s="19" t="s">
        <v>4</v>
      </c>
    </row>
    <row r="17" spans="1:71" s="1" customFormat="1" ht="18.399999999999999" customHeight="1">
      <c r="B17" s="22"/>
      <c r="E17" s="27" t="s">
        <v>22</v>
      </c>
      <c r="AK17" s="29" t="s">
        <v>27</v>
      </c>
      <c r="AN17" s="27" t="s">
        <v>3</v>
      </c>
      <c r="AR17" s="22"/>
      <c r="BE17" s="318"/>
      <c r="BS17" s="19" t="s">
        <v>31</v>
      </c>
    </row>
    <row r="18" spans="1:71" s="1" customFormat="1" ht="6.95" customHeight="1">
      <c r="B18" s="22"/>
      <c r="AR18" s="22"/>
      <c r="BE18" s="318"/>
      <c r="BS18" s="19" t="s">
        <v>7</v>
      </c>
    </row>
    <row r="19" spans="1:71" s="1" customFormat="1" ht="12" customHeight="1">
      <c r="B19" s="22"/>
      <c r="D19" s="29" t="s">
        <v>32</v>
      </c>
      <c r="AK19" s="29" t="s">
        <v>26</v>
      </c>
      <c r="AN19" s="27" t="s">
        <v>3</v>
      </c>
      <c r="AR19" s="22"/>
      <c r="BE19" s="318"/>
      <c r="BS19" s="19" t="s">
        <v>7</v>
      </c>
    </row>
    <row r="20" spans="1:71" s="1" customFormat="1" ht="18.399999999999999" customHeight="1">
      <c r="B20" s="22"/>
      <c r="E20" s="27" t="s">
        <v>22</v>
      </c>
      <c r="AK20" s="29" t="s">
        <v>27</v>
      </c>
      <c r="AN20" s="27" t="s">
        <v>3</v>
      </c>
      <c r="AR20" s="22"/>
      <c r="BE20" s="318"/>
      <c r="BS20" s="19" t="s">
        <v>4</v>
      </c>
    </row>
    <row r="21" spans="1:71" s="1" customFormat="1" ht="6.95" customHeight="1">
      <c r="B21" s="22"/>
      <c r="AR21" s="22"/>
      <c r="BE21" s="318"/>
    </row>
    <row r="22" spans="1:71" s="1" customFormat="1" ht="12" customHeight="1">
      <c r="B22" s="22"/>
      <c r="D22" s="29" t="s">
        <v>33</v>
      </c>
      <c r="AR22" s="22"/>
      <c r="BE22" s="318"/>
    </row>
    <row r="23" spans="1:71" s="1" customFormat="1" ht="47.25" customHeight="1">
      <c r="B23" s="22"/>
      <c r="E23" s="324" t="s">
        <v>34</v>
      </c>
      <c r="F23" s="324"/>
      <c r="G23" s="324"/>
      <c r="H23" s="324"/>
      <c r="I23" s="324"/>
      <c r="J23" s="324"/>
      <c r="K23" s="324"/>
      <c r="L23" s="324"/>
      <c r="M23" s="324"/>
      <c r="N23" s="324"/>
      <c r="O23" s="324"/>
      <c r="P23" s="324"/>
      <c r="Q23" s="324"/>
      <c r="R23" s="324"/>
      <c r="S23" s="324"/>
      <c r="T23" s="324"/>
      <c r="U23" s="324"/>
      <c r="V23" s="324"/>
      <c r="W23" s="324"/>
      <c r="X23" s="324"/>
      <c r="Y23" s="324"/>
      <c r="Z23" s="324"/>
      <c r="AA23" s="324"/>
      <c r="AB23" s="324"/>
      <c r="AC23" s="324"/>
      <c r="AD23" s="324"/>
      <c r="AE23" s="324"/>
      <c r="AF23" s="324"/>
      <c r="AG23" s="324"/>
      <c r="AH23" s="324"/>
      <c r="AI23" s="324"/>
      <c r="AJ23" s="324"/>
      <c r="AK23" s="324"/>
      <c r="AL23" s="324"/>
      <c r="AM23" s="324"/>
      <c r="AN23" s="324"/>
      <c r="AR23" s="22"/>
      <c r="BE23" s="318"/>
    </row>
    <row r="24" spans="1:71" s="1" customFormat="1" ht="6.95" customHeight="1">
      <c r="B24" s="22"/>
      <c r="AR24" s="22"/>
      <c r="BE24" s="318"/>
    </row>
    <row r="25" spans="1:71" s="1" customFormat="1" ht="6.95" customHeight="1">
      <c r="B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2"/>
      <c r="BE25" s="318"/>
    </row>
    <row r="26" spans="1:71" s="2" customFormat="1" ht="25.9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25">
        <f>ROUND(AG54,2)</f>
        <v>0</v>
      </c>
      <c r="AL26" s="326"/>
      <c r="AM26" s="326"/>
      <c r="AN26" s="326"/>
      <c r="AO26" s="326"/>
      <c r="AP26" s="34"/>
      <c r="AQ26" s="34"/>
      <c r="AR26" s="35"/>
      <c r="BE26" s="318"/>
    </row>
    <row r="27" spans="1:7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318"/>
    </row>
    <row r="28" spans="1:71" s="2" customFormat="1" ht="12.75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27" t="s">
        <v>36</v>
      </c>
      <c r="M28" s="327"/>
      <c r="N28" s="327"/>
      <c r="O28" s="327"/>
      <c r="P28" s="327"/>
      <c r="Q28" s="34"/>
      <c r="R28" s="34"/>
      <c r="S28" s="34"/>
      <c r="T28" s="34"/>
      <c r="U28" s="34"/>
      <c r="V28" s="34"/>
      <c r="W28" s="327" t="s">
        <v>37</v>
      </c>
      <c r="X28" s="327"/>
      <c r="Y28" s="327"/>
      <c r="Z28" s="327"/>
      <c r="AA28" s="327"/>
      <c r="AB28" s="327"/>
      <c r="AC28" s="327"/>
      <c r="AD28" s="327"/>
      <c r="AE28" s="327"/>
      <c r="AF28" s="34"/>
      <c r="AG28" s="34"/>
      <c r="AH28" s="34"/>
      <c r="AI28" s="34"/>
      <c r="AJ28" s="34"/>
      <c r="AK28" s="327" t="s">
        <v>38</v>
      </c>
      <c r="AL28" s="327"/>
      <c r="AM28" s="327"/>
      <c r="AN28" s="327"/>
      <c r="AO28" s="327"/>
      <c r="AP28" s="34"/>
      <c r="AQ28" s="34"/>
      <c r="AR28" s="35"/>
      <c r="BE28" s="318"/>
    </row>
    <row r="29" spans="1:71" s="3" customFormat="1" ht="14.45" customHeight="1">
      <c r="B29" s="39"/>
      <c r="D29" s="29" t="s">
        <v>39</v>
      </c>
      <c r="F29" s="29" t="s">
        <v>40</v>
      </c>
      <c r="L29" s="312">
        <v>0.21</v>
      </c>
      <c r="M29" s="311"/>
      <c r="N29" s="311"/>
      <c r="O29" s="311"/>
      <c r="P29" s="311"/>
      <c r="W29" s="310">
        <f>ROUND(AZ54, 2)</f>
        <v>0</v>
      </c>
      <c r="X29" s="311"/>
      <c r="Y29" s="311"/>
      <c r="Z29" s="311"/>
      <c r="AA29" s="311"/>
      <c r="AB29" s="311"/>
      <c r="AC29" s="311"/>
      <c r="AD29" s="311"/>
      <c r="AE29" s="311"/>
      <c r="AK29" s="310">
        <f>ROUND(AV54, 2)</f>
        <v>0</v>
      </c>
      <c r="AL29" s="311"/>
      <c r="AM29" s="311"/>
      <c r="AN29" s="311"/>
      <c r="AO29" s="311"/>
      <c r="AR29" s="39"/>
      <c r="BE29" s="319"/>
    </row>
    <row r="30" spans="1:71" s="3" customFormat="1" ht="14.45" customHeight="1">
      <c r="B30" s="39"/>
      <c r="F30" s="29" t="s">
        <v>41</v>
      </c>
      <c r="L30" s="312">
        <v>0.12</v>
      </c>
      <c r="M30" s="311"/>
      <c r="N30" s="311"/>
      <c r="O30" s="311"/>
      <c r="P30" s="311"/>
      <c r="W30" s="310">
        <f>ROUND(BA54, 2)</f>
        <v>0</v>
      </c>
      <c r="X30" s="311"/>
      <c r="Y30" s="311"/>
      <c r="Z30" s="311"/>
      <c r="AA30" s="311"/>
      <c r="AB30" s="311"/>
      <c r="AC30" s="311"/>
      <c r="AD30" s="311"/>
      <c r="AE30" s="311"/>
      <c r="AK30" s="310">
        <f>ROUND(AW54, 2)</f>
        <v>0</v>
      </c>
      <c r="AL30" s="311"/>
      <c r="AM30" s="311"/>
      <c r="AN30" s="311"/>
      <c r="AO30" s="311"/>
      <c r="AR30" s="39"/>
      <c r="BE30" s="319"/>
    </row>
    <row r="31" spans="1:71" s="3" customFormat="1" ht="14.45" hidden="1" customHeight="1">
      <c r="B31" s="39"/>
      <c r="F31" s="29" t="s">
        <v>42</v>
      </c>
      <c r="L31" s="312">
        <v>0.21</v>
      </c>
      <c r="M31" s="311"/>
      <c r="N31" s="311"/>
      <c r="O31" s="311"/>
      <c r="P31" s="311"/>
      <c r="W31" s="310">
        <f>ROUND(BB54, 2)</f>
        <v>0</v>
      </c>
      <c r="X31" s="311"/>
      <c r="Y31" s="311"/>
      <c r="Z31" s="311"/>
      <c r="AA31" s="311"/>
      <c r="AB31" s="311"/>
      <c r="AC31" s="311"/>
      <c r="AD31" s="311"/>
      <c r="AE31" s="311"/>
      <c r="AK31" s="310">
        <v>0</v>
      </c>
      <c r="AL31" s="311"/>
      <c r="AM31" s="311"/>
      <c r="AN31" s="311"/>
      <c r="AO31" s="311"/>
      <c r="AR31" s="39"/>
      <c r="BE31" s="319"/>
    </row>
    <row r="32" spans="1:71" s="3" customFormat="1" ht="14.45" hidden="1" customHeight="1">
      <c r="B32" s="39"/>
      <c r="F32" s="29" t="s">
        <v>43</v>
      </c>
      <c r="L32" s="312">
        <v>0.12</v>
      </c>
      <c r="M32" s="311"/>
      <c r="N32" s="311"/>
      <c r="O32" s="311"/>
      <c r="P32" s="311"/>
      <c r="W32" s="310">
        <f>ROUND(BC54, 2)</f>
        <v>0</v>
      </c>
      <c r="X32" s="311"/>
      <c r="Y32" s="311"/>
      <c r="Z32" s="311"/>
      <c r="AA32" s="311"/>
      <c r="AB32" s="311"/>
      <c r="AC32" s="311"/>
      <c r="AD32" s="311"/>
      <c r="AE32" s="311"/>
      <c r="AK32" s="310">
        <v>0</v>
      </c>
      <c r="AL32" s="311"/>
      <c r="AM32" s="311"/>
      <c r="AN32" s="311"/>
      <c r="AO32" s="311"/>
      <c r="AR32" s="39"/>
      <c r="BE32" s="319"/>
    </row>
    <row r="33" spans="1:57" s="3" customFormat="1" ht="14.45" hidden="1" customHeight="1">
      <c r="B33" s="39"/>
      <c r="F33" s="29" t="s">
        <v>44</v>
      </c>
      <c r="L33" s="312">
        <v>0</v>
      </c>
      <c r="M33" s="311"/>
      <c r="N33" s="311"/>
      <c r="O33" s="311"/>
      <c r="P33" s="311"/>
      <c r="W33" s="310">
        <f>ROUND(BD54, 2)</f>
        <v>0</v>
      </c>
      <c r="X33" s="311"/>
      <c r="Y33" s="311"/>
      <c r="Z33" s="311"/>
      <c r="AA33" s="311"/>
      <c r="AB33" s="311"/>
      <c r="AC33" s="311"/>
      <c r="AD33" s="311"/>
      <c r="AE33" s="311"/>
      <c r="AK33" s="310">
        <v>0</v>
      </c>
      <c r="AL33" s="311"/>
      <c r="AM33" s="311"/>
      <c r="AN33" s="311"/>
      <c r="AO33" s="311"/>
      <c r="AR33" s="39"/>
    </row>
    <row r="34" spans="1:57" s="2" customFormat="1" ht="6.95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pans="1:57" s="2" customFormat="1" ht="25.9" customHeight="1">
      <c r="A35" s="34"/>
      <c r="B35" s="35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313" t="s">
        <v>47</v>
      </c>
      <c r="Y35" s="314"/>
      <c r="Z35" s="314"/>
      <c r="AA35" s="314"/>
      <c r="AB35" s="314"/>
      <c r="AC35" s="42"/>
      <c r="AD35" s="42"/>
      <c r="AE35" s="42"/>
      <c r="AF35" s="42"/>
      <c r="AG35" s="42"/>
      <c r="AH35" s="42"/>
      <c r="AI35" s="42"/>
      <c r="AJ35" s="42"/>
      <c r="AK35" s="315">
        <f>SUM(AK26:AK33)</f>
        <v>0</v>
      </c>
      <c r="AL35" s="314"/>
      <c r="AM35" s="314"/>
      <c r="AN35" s="314"/>
      <c r="AO35" s="316"/>
      <c r="AP35" s="40"/>
      <c r="AQ35" s="40"/>
      <c r="AR35" s="35"/>
      <c r="BE35" s="34"/>
    </row>
    <row r="36" spans="1:57" s="2" customFormat="1" ht="6.95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pans="1:57" s="2" customFormat="1" ht="6.95" customHeight="1">
      <c r="A37" s="3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5"/>
      <c r="BE37" s="34"/>
    </row>
    <row r="41" spans="1:57" s="2" customFormat="1" ht="6.95" customHeight="1">
      <c r="A41" s="34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5"/>
      <c r="BE41" s="34"/>
    </row>
    <row r="42" spans="1:57" s="2" customFormat="1" ht="24.95" customHeight="1">
      <c r="A42" s="34"/>
      <c r="B42" s="35"/>
      <c r="C42" s="23" t="s">
        <v>48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pans="1:57" s="2" customFormat="1" ht="6.95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pans="1:57" s="4" customFormat="1" ht="12" customHeight="1">
      <c r="B44" s="48"/>
      <c r="C44" s="29" t="s">
        <v>14</v>
      </c>
      <c r="L44" s="4" t="str">
        <f>K5</f>
        <v>Roz_44_2</v>
      </c>
      <c r="AR44" s="48"/>
    </row>
    <row r="45" spans="1:57" s="5" customFormat="1" ht="36.950000000000003" customHeight="1">
      <c r="B45" s="49"/>
      <c r="C45" s="50" t="s">
        <v>17</v>
      </c>
      <c r="L45" s="301" t="str">
        <f>K6</f>
        <v>Rekonstrukce WC - FN Bohunice</v>
      </c>
      <c r="M45" s="302"/>
      <c r="N45" s="302"/>
      <c r="O45" s="302"/>
      <c r="P45" s="302"/>
      <c r="Q45" s="302"/>
      <c r="R45" s="302"/>
      <c r="S45" s="302"/>
      <c r="T45" s="302"/>
      <c r="U45" s="302"/>
      <c r="V45" s="302"/>
      <c r="W45" s="302"/>
      <c r="X45" s="302"/>
      <c r="Y45" s="302"/>
      <c r="Z45" s="302"/>
      <c r="AA45" s="302"/>
      <c r="AB45" s="302"/>
      <c r="AC45" s="302"/>
      <c r="AD45" s="302"/>
      <c r="AE45" s="302"/>
      <c r="AF45" s="302"/>
      <c r="AG45" s="302"/>
      <c r="AH45" s="302"/>
      <c r="AI45" s="302"/>
      <c r="AJ45" s="302"/>
      <c r="AK45" s="302"/>
      <c r="AL45" s="302"/>
      <c r="AM45" s="302"/>
      <c r="AN45" s="302"/>
      <c r="AO45" s="302"/>
      <c r="AR45" s="49"/>
    </row>
    <row r="46" spans="1:57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pans="1:57" s="2" customFormat="1" ht="12" customHeight="1">
      <c r="A47" s="34"/>
      <c r="B47" s="35"/>
      <c r="C47" s="29" t="s">
        <v>21</v>
      </c>
      <c r="D47" s="34"/>
      <c r="E47" s="34"/>
      <c r="F47" s="34"/>
      <c r="G47" s="34"/>
      <c r="H47" s="34"/>
      <c r="I47" s="34"/>
      <c r="J47" s="34"/>
      <c r="K47" s="34"/>
      <c r="L47" s="51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23</v>
      </c>
      <c r="AJ47" s="34"/>
      <c r="AK47" s="34"/>
      <c r="AL47" s="34"/>
      <c r="AM47" s="303" t="str">
        <f>IF(AN8= "","",AN8)</f>
        <v>1. 4. 2025</v>
      </c>
      <c r="AN47" s="303"/>
      <c r="AO47" s="34"/>
      <c r="AP47" s="34"/>
      <c r="AQ47" s="34"/>
      <c r="AR47" s="35"/>
      <c r="BE47" s="34"/>
    </row>
    <row r="48" spans="1:57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pans="1:91" s="2" customFormat="1" ht="15.2" customHeight="1">
      <c r="A49" s="34"/>
      <c r="B49" s="35"/>
      <c r="C49" s="29" t="s">
        <v>25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30</v>
      </c>
      <c r="AJ49" s="34"/>
      <c r="AK49" s="34"/>
      <c r="AL49" s="34"/>
      <c r="AM49" s="304" t="str">
        <f>IF(E17="","",E17)</f>
        <v xml:space="preserve"> </v>
      </c>
      <c r="AN49" s="305"/>
      <c r="AO49" s="305"/>
      <c r="AP49" s="305"/>
      <c r="AQ49" s="34"/>
      <c r="AR49" s="35"/>
      <c r="AS49" s="306" t="s">
        <v>49</v>
      </c>
      <c r="AT49" s="307"/>
      <c r="AU49" s="53"/>
      <c r="AV49" s="53"/>
      <c r="AW49" s="53"/>
      <c r="AX49" s="53"/>
      <c r="AY49" s="53"/>
      <c r="AZ49" s="53"/>
      <c r="BA49" s="53"/>
      <c r="BB49" s="53"/>
      <c r="BC49" s="53"/>
      <c r="BD49" s="54"/>
      <c r="BE49" s="34"/>
    </row>
    <row r="50" spans="1:91" s="2" customFormat="1" ht="15.2" customHeight="1">
      <c r="A50" s="34"/>
      <c r="B50" s="35"/>
      <c r="C50" s="29" t="s">
        <v>28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32</v>
      </c>
      <c r="AJ50" s="34"/>
      <c r="AK50" s="34"/>
      <c r="AL50" s="34"/>
      <c r="AM50" s="304" t="str">
        <f>IF(E20="","",E20)</f>
        <v xml:space="preserve"> </v>
      </c>
      <c r="AN50" s="305"/>
      <c r="AO50" s="305"/>
      <c r="AP50" s="305"/>
      <c r="AQ50" s="34"/>
      <c r="AR50" s="35"/>
      <c r="AS50" s="308"/>
      <c r="AT50" s="309"/>
      <c r="AU50" s="55"/>
      <c r="AV50" s="55"/>
      <c r="AW50" s="55"/>
      <c r="AX50" s="55"/>
      <c r="AY50" s="55"/>
      <c r="AZ50" s="55"/>
      <c r="BA50" s="55"/>
      <c r="BB50" s="55"/>
      <c r="BC50" s="55"/>
      <c r="BD50" s="56"/>
      <c r="BE50" s="34"/>
    </row>
    <row r="51" spans="1:91" s="2" customFormat="1" ht="10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308"/>
      <c r="AT51" s="309"/>
      <c r="AU51" s="55"/>
      <c r="AV51" s="55"/>
      <c r="AW51" s="55"/>
      <c r="AX51" s="55"/>
      <c r="AY51" s="55"/>
      <c r="AZ51" s="55"/>
      <c r="BA51" s="55"/>
      <c r="BB51" s="55"/>
      <c r="BC51" s="55"/>
      <c r="BD51" s="56"/>
      <c r="BE51" s="34"/>
    </row>
    <row r="52" spans="1:91" s="2" customFormat="1" ht="29.25" customHeight="1">
      <c r="A52" s="34"/>
      <c r="B52" s="35"/>
      <c r="C52" s="292" t="s">
        <v>50</v>
      </c>
      <c r="D52" s="293"/>
      <c r="E52" s="293"/>
      <c r="F52" s="293"/>
      <c r="G52" s="293"/>
      <c r="H52" s="57"/>
      <c r="I52" s="294" t="s">
        <v>51</v>
      </c>
      <c r="J52" s="293"/>
      <c r="K52" s="293"/>
      <c r="L52" s="293"/>
      <c r="M52" s="293"/>
      <c r="N52" s="293"/>
      <c r="O52" s="293"/>
      <c r="P52" s="293"/>
      <c r="Q52" s="293"/>
      <c r="R52" s="293"/>
      <c r="S52" s="293"/>
      <c r="T52" s="293"/>
      <c r="U52" s="293"/>
      <c r="V52" s="293"/>
      <c r="W52" s="293"/>
      <c r="X52" s="293"/>
      <c r="Y52" s="293"/>
      <c r="Z52" s="293"/>
      <c r="AA52" s="293"/>
      <c r="AB52" s="293"/>
      <c r="AC52" s="293"/>
      <c r="AD52" s="293"/>
      <c r="AE52" s="293"/>
      <c r="AF52" s="293"/>
      <c r="AG52" s="295" t="s">
        <v>52</v>
      </c>
      <c r="AH52" s="293"/>
      <c r="AI52" s="293"/>
      <c r="AJ52" s="293"/>
      <c r="AK52" s="293"/>
      <c r="AL52" s="293"/>
      <c r="AM52" s="293"/>
      <c r="AN52" s="294" t="s">
        <v>53</v>
      </c>
      <c r="AO52" s="293"/>
      <c r="AP52" s="293"/>
      <c r="AQ52" s="58" t="s">
        <v>54</v>
      </c>
      <c r="AR52" s="35"/>
      <c r="AS52" s="59" t="s">
        <v>55</v>
      </c>
      <c r="AT52" s="60" t="s">
        <v>56</v>
      </c>
      <c r="AU52" s="60" t="s">
        <v>57</v>
      </c>
      <c r="AV52" s="60" t="s">
        <v>58</v>
      </c>
      <c r="AW52" s="60" t="s">
        <v>59</v>
      </c>
      <c r="AX52" s="60" t="s">
        <v>60</v>
      </c>
      <c r="AY52" s="60" t="s">
        <v>61</v>
      </c>
      <c r="AZ52" s="60" t="s">
        <v>62</v>
      </c>
      <c r="BA52" s="60" t="s">
        <v>63</v>
      </c>
      <c r="BB52" s="60" t="s">
        <v>64</v>
      </c>
      <c r="BC52" s="60" t="s">
        <v>65</v>
      </c>
      <c r="BD52" s="61" t="s">
        <v>66</v>
      </c>
      <c r="BE52" s="34"/>
    </row>
    <row r="53" spans="1:91" s="2" customFormat="1" ht="10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  <c r="BE53" s="34"/>
    </row>
    <row r="54" spans="1:91" s="6" customFormat="1" ht="32.450000000000003" customHeight="1">
      <c r="B54" s="65"/>
      <c r="C54" s="66" t="s">
        <v>67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299">
        <f>ROUND(AG55,2)</f>
        <v>0</v>
      </c>
      <c r="AH54" s="299"/>
      <c r="AI54" s="299"/>
      <c r="AJ54" s="299"/>
      <c r="AK54" s="299"/>
      <c r="AL54" s="299"/>
      <c r="AM54" s="299"/>
      <c r="AN54" s="300">
        <f>SUM(AG54,AT54)</f>
        <v>0</v>
      </c>
      <c r="AO54" s="300"/>
      <c r="AP54" s="300"/>
      <c r="AQ54" s="69" t="s">
        <v>3</v>
      </c>
      <c r="AR54" s="65"/>
      <c r="AS54" s="70">
        <f>ROUND(AS55,2)</f>
        <v>0</v>
      </c>
      <c r="AT54" s="71">
        <f>ROUND(SUM(AV54:AW54),2)</f>
        <v>0</v>
      </c>
      <c r="AU54" s="72">
        <f>ROUND(AU55,5)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ROUND(AZ55,2)</f>
        <v>0</v>
      </c>
      <c r="BA54" s="71">
        <f>ROUND(BA55,2)</f>
        <v>0</v>
      </c>
      <c r="BB54" s="71">
        <f>ROUND(BB55,2)</f>
        <v>0</v>
      </c>
      <c r="BC54" s="71">
        <f>ROUND(BC55,2)</f>
        <v>0</v>
      </c>
      <c r="BD54" s="73">
        <f>ROUND(BD55,2)</f>
        <v>0</v>
      </c>
      <c r="BS54" s="74" t="s">
        <v>68</v>
      </c>
      <c r="BT54" s="74" t="s">
        <v>69</v>
      </c>
      <c r="BU54" s="75" t="s">
        <v>70</v>
      </c>
      <c r="BV54" s="74" t="s">
        <v>71</v>
      </c>
      <c r="BW54" s="74" t="s">
        <v>5</v>
      </c>
      <c r="BX54" s="74" t="s">
        <v>72</v>
      </c>
      <c r="CL54" s="74" t="s">
        <v>3</v>
      </c>
    </row>
    <row r="55" spans="1:91" s="7" customFormat="1" ht="16.5" customHeight="1">
      <c r="A55" s="76" t="s">
        <v>73</v>
      </c>
      <c r="B55" s="77"/>
      <c r="C55" s="78"/>
      <c r="D55" s="298" t="s">
        <v>74</v>
      </c>
      <c r="E55" s="298"/>
      <c r="F55" s="298"/>
      <c r="G55" s="298"/>
      <c r="H55" s="298"/>
      <c r="I55" s="79"/>
      <c r="J55" s="298" t="s">
        <v>75</v>
      </c>
      <c r="K55" s="298"/>
      <c r="L55" s="298"/>
      <c r="M55" s="298"/>
      <c r="N55" s="298"/>
      <c r="O55" s="298"/>
      <c r="P55" s="298"/>
      <c r="Q55" s="298"/>
      <c r="R55" s="298"/>
      <c r="S55" s="298"/>
      <c r="T55" s="298"/>
      <c r="U55" s="298"/>
      <c r="V55" s="298"/>
      <c r="W55" s="298"/>
      <c r="X55" s="298"/>
      <c r="Y55" s="298"/>
      <c r="Z55" s="298"/>
      <c r="AA55" s="298"/>
      <c r="AB55" s="298"/>
      <c r="AC55" s="298"/>
      <c r="AD55" s="298"/>
      <c r="AE55" s="298"/>
      <c r="AF55" s="298"/>
      <c r="AG55" s="296">
        <f>'01 - 1. prostor - 8. patro'!J30</f>
        <v>0</v>
      </c>
      <c r="AH55" s="297"/>
      <c r="AI55" s="297"/>
      <c r="AJ55" s="297"/>
      <c r="AK55" s="297"/>
      <c r="AL55" s="297"/>
      <c r="AM55" s="297"/>
      <c r="AN55" s="296">
        <f>SUM(AG55,AT55)</f>
        <v>0</v>
      </c>
      <c r="AO55" s="297"/>
      <c r="AP55" s="297"/>
      <c r="AQ55" s="80" t="s">
        <v>76</v>
      </c>
      <c r="AR55" s="77"/>
      <c r="AS55" s="81">
        <v>0</v>
      </c>
      <c r="AT55" s="82">
        <f>ROUND(SUM(AV55:AW55),2)</f>
        <v>0</v>
      </c>
      <c r="AU55" s="83">
        <f>'01 - 1. prostor - 8. patro'!P113</f>
        <v>0</v>
      </c>
      <c r="AV55" s="82">
        <f>'01 - 1. prostor - 8. patro'!J33</f>
        <v>0</v>
      </c>
      <c r="AW55" s="82">
        <f>'01 - 1. prostor - 8. patro'!J34</f>
        <v>0</v>
      </c>
      <c r="AX55" s="82">
        <f>'01 - 1. prostor - 8. patro'!J35</f>
        <v>0</v>
      </c>
      <c r="AY55" s="82">
        <f>'01 - 1. prostor - 8. patro'!J36</f>
        <v>0</v>
      </c>
      <c r="AZ55" s="82">
        <f>'01 - 1. prostor - 8. patro'!F33</f>
        <v>0</v>
      </c>
      <c r="BA55" s="82">
        <f>'01 - 1. prostor - 8. patro'!F34</f>
        <v>0</v>
      </c>
      <c r="BB55" s="82">
        <f>'01 - 1. prostor - 8. patro'!F35</f>
        <v>0</v>
      </c>
      <c r="BC55" s="82">
        <f>'01 - 1. prostor - 8. patro'!F36</f>
        <v>0</v>
      </c>
      <c r="BD55" s="84">
        <f>'01 - 1. prostor - 8. patro'!F37</f>
        <v>0</v>
      </c>
      <c r="BT55" s="85" t="s">
        <v>77</v>
      </c>
      <c r="BV55" s="85" t="s">
        <v>71</v>
      </c>
      <c r="BW55" s="85" t="s">
        <v>78</v>
      </c>
      <c r="BX55" s="85" t="s">
        <v>5</v>
      </c>
      <c r="CL55" s="85" t="s">
        <v>3</v>
      </c>
      <c r="CM55" s="85" t="s">
        <v>79</v>
      </c>
    </row>
    <row r="56" spans="1:91" s="2" customFormat="1" ht="30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5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pans="1:91" s="2" customFormat="1" ht="6.95" customHeight="1">
      <c r="A57" s="34"/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35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01 - 1. prostor - 8. patro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98"/>
  <sheetViews>
    <sheetView showGridLines="0" tabSelected="1" topLeftCell="A480" workbookViewId="0">
      <selection activeCell="K492" sqref="K49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90" t="s">
        <v>6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9" t="s">
        <v>78</v>
      </c>
      <c r="AZ2" s="86" t="s">
        <v>80</v>
      </c>
      <c r="BA2" s="86" t="s">
        <v>81</v>
      </c>
      <c r="BB2" s="86" t="s">
        <v>82</v>
      </c>
      <c r="BC2" s="86" t="s">
        <v>83</v>
      </c>
      <c r="BD2" s="86" t="s">
        <v>84</v>
      </c>
    </row>
    <row r="3" spans="1:5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  <c r="AZ3" s="86" t="s">
        <v>85</v>
      </c>
      <c r="BA3" s="86" t="s">
        <v>86</v>
      </c>
      <c r="BB3" s="86" t="s">
        <v>82</v>
      </c>
      <c r="BC3" s="86" t="s">
        <v>87</v>
      </c>
      <c r="BD3" s="86" t="s">
        <v>84</v>
      </c>
    </row>
    <row r="4" spans="1:56" s="1" customFormat="1" ht="24.95" customHeight="1">
      <c r="B4" s="22"/>
      <c r="D4" s="23" t="s">
        <v>88</v>
      </c>
      <c r="L4" s="22"/>
      <c r="M4" s="87" t="s">
        <v>11</v>
      </c>
      <c r="AT4" s="19" t="s">
        <v>4</v>
      </c>
      <c r="AZ4" s="86" t="s">
        <v>89</v>
      </c>
      <c r="BA4" s="86" t="s">
        <v>90</v>
      </c>
      <c r="BB4" s="86" t="s">
        <v>91</v>
      </c>
      <c r="BC4" s="86" t="s">
        <v>92</v>
      </c>
      <c r="BD4" s="86" t="s">
        <v>84</v>
      </c>
    </row>
    <row r="5" spans="1:56" s="1" customFormat="1" ht="6.95" customHeight="1">
      <c r="B5" s="22"/>
      <c r="L5" s="22"/>
      <c r="AZ5" s="86" t="s">
        <v>93</v>
      </c>
      <c r="BA5" s="86" t="s">
        <v>94</v>
      </c>
      <c r="BB5" s="86" t="s">
        <v>82</v>
      </c>
      <c r="BC5" s="86" t="s">
        <v>95</v>
      </c>
      <c r="BD5" s="86" t="s">
        <v>84</v>
      </c>
    </row>
    <row r="6" spans="1:56" s="1" customFormat="1" ht="12" customHeight="1">
      <c r="B6" s="22"/>
      <c r="D6" s="29" t="s">
        <v>17</v>
      </c>
      <c r="L6" s="22"/>
    </row>
    <row r="7" spans="1:56" s="1" customFormat="1" ht="16.5" customHeight="1">
      <c r="B7" s="22"/>
      <c r="E7" s="329" t="str">
        <f>'Rekapitulace stavby'!K6</f>
        <v>Rekonstrukce WC - FN Bohunice</v>
      </c>
      <c r="F7" s="330"/>
      <c r="G7" s="330"/>
      <c r="H7" s="330"/>
      <c r="L7" s="22"/>
    </row>
    <row r="8" spans="1:56" s="2" customFormat="1" ht="12" customHeight="1">
      <c r="A8" s="34"/>
      <c r="B8" s="35"/>
      <c r="C8" s="34"/>
      <c r="D8" s="29" t="s">
        <v>96</v>
      </c>
      <c r="E8" s="34"/>
      <c r="F8" s="34"/>
      <c r="G8" s="34"/>
      <c r="H8" s="34"/>
      <c r="I8" s="34"/>
      <c r="J8" s="34"/>
      <c r="K8" s="34"/>
      <c r="L8" s="88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5"/>
      <c r="C9" s="34"/>
      <c r="D9" s="34"/>
      <c r="E9" s="301" t="s">
        <v>97</v>
      </c>
      <c r="F9" s="328"/>
      <c r="G9" s="328"/>
      <c r="H9" s="328"/>
      <c r="I9" s="34"/>
      <c r="J9" s="34"/>
      <c r="K9" s="34"/>
      <c r="L9" s="88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88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5"/>
      <c r="C11" s="34"/>
      <c r="D11" s="29" t="s">
        <v>19</v>
      </c>
      <c r="E11" s="34"/>
      <c r="F11" s="27" t="s">
        <v>3</v>
      </c>
      <c r="G11" s="34"/>
      <c r="H11" s="34"/>
      <c r="I11" s="29" t="s">
        <v>20</v>
      </c>
      <c r="J11" s="27" t="s">
        <v>3</v>
      </c>
      <c r="K11" s="34"/>
      <c r="L11" s="88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5"/>
      <c r="C12" s="34"/>
      <c r="D12" s="29" t="s">
        <v>21</v>
      </c>
      <c r="E12" s="34"/>
      <c r="F12" s="27" t="s">
        <v>22</v>
      </c>
      <c r="G12" s="34"/>
      <c r="H12" s="34"/>
      <c r="I12" s="29" t="s">
        <v>23</v>
      </c>
      <c r="J12" s="52" t="str">
        <f>'Rekapitulace stavby'!AN8</f>
        <v>1. 4. 2025</v>
      </c>
      <c r="K12" s="34"/>
      <c r="L12" s="88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88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5"/>
      <c r="C14" s="34"/>
      <c r="D14" s="29" t="s">
        <v>25</v>
      </c>
      <c r="E14" s="34"/>
      <c r="F14" s="34"/>
      <c r="G14" s="34"/>
      <c r="H14" s="34"/>
      <c r="I14" s="29" t="s">
        <v>26</v>
      </c>
      <c r="J14" s="27" t="str">
        <f>IF('Rekapitulace stavby'!AN10="","",'Rekapitulace stavby'!AN10)</f>
        <v/>
      </c>
      <c r="K14" s="34"/>
      <c r="L14" s="88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5"/>
      <c r="C15" s="34"/>
      <c r="D15" s="34"/>
      <c r="E15" s="27" t="str">
        <f>IF('Rekapitulace stavby'!E11="","",'Rekapitulace stavby'!E11)</f>
        <v xml:space="preserve"> </v>
      </c>
      <c r="F15" s="34"/>
      <c r="G15" s="34"/>
      <c r="H15" s="34"/>
      <c r="I15" s="29" t="s">
        <v>27</v>
      </c>
      <c r="J15" s="27" t="str">
        <f>IF('Rekapitulace stavby'!AN11="","",'Rekapitulace stavby'!AN11)</f>
        <v/>
      </c>
      <c r="K15" s="34"/>
      <c r="L15" s="88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88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28</v>
      </c>
      <c r="E17" s="34"/>
      <c r="F17" s="34"/>
      <c r="G17" s="34"/>
      <c r="H17" s="34"/>
      <c r="I17" s="29" t="s">
        <v>26</v>
      </c>
      <c r="J17" s="30" t="str">
        <f>'Rekapitulace stavby'!AN13</f>
        <v>Vyplň údaj</v>
      </c>
      <c r="K17" s="34"/>
      <c r="L17" s="88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31" t="str">
        <f>'Rekapitulace stavby'!E14</f>
        <v>Vyplň údaj</v>
      </c>
      <c r="F18" s="320"/>
      <c r="G18" s="320"/>
      <c r="H18" s="320"/>
      <c r="I18" s="29" t="s">
        <v>27</v>
      </c>
      <c r="J18" s="30" t="str">
        <f>'Rekapitulace stavby'!AN14</f>
        <v>Vyplň údaj</v>
      </c>
      <c r="K18" s="34"/>
      <c r="L18" s="88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88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30</v>
      </c>
      <c r="E20" s="34"/>
      <c r="F20" s="34"/>
      <c r="G20" s="34"/>
      <c r="H20" s="34"/>
      <c r="I20" s="29" t="s">
        <v>26</v>
      </c>
      <c r="J20" s="27" t="str">
        <f>IF('Rekapitulace stavby'!AN16="","",'Rekapitulace stavby'!AN16)</f>
        <v/>
      </c>
      <c r="K20" s="34"/>
      <c r="L20" s="88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tr">
        <f>IF('Rekapitulace stavby'!E17="","",'Rekapitulace stavby'!E17)</f>
        <v xml:space="preserve"> </v>
      </c>
      <c r="F21" s="34"/>
      <c r="G21" s="34"/>
      <c r="H21" s="34"/>
      <c r="I21" s="29" t="s">
        <v>27</v>
      </c>
      <c r="J21" s="27" t="str">
        <f>IF('Rekapitulace stavby'!AN17="","",'Rekapitulace stavby'!AN17)</f>
        <v/>
      </c>
      <c r="K21" s="34"/>
      <c r="L21" s="88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88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32</v>
      </c>
      <c r="E23" s="34"/>
      <c r="F23" s="34"/>
      <c r="G23" s="34"/>
      <c r="H23" s="34"/>
      <c r="I23" s="29" t="s">
        <v>26</v>
      </c>
      <c r="J23" s="27" t="str">
        <f>IF('Rekapitulace stavby'!AN19="","",'Rekapitulace stavby'!AN19)</f>
        <v/>
      </c>
      <c r="K23" s="34"/>
      <c r="L23" s="88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tr">
        <f>IF('Rekapitulace stavby'!E20="","",'Rekapitulace stavby'!E20)</f>
        <v xml:space="preserve"> </v>
      </c>
      <c r="F24" s="34"/>
      <c r="G24" s="34"/>
      <c r="H24" s="34"/>
      <c r="I24" s="29" t="s">
        <v>27</v>
      </c>
      <c r="J24" s="27" t="str">
        <f>IF('Rekapitulace stavby'!AN20="","",'Rekapitulace stavby'!AN20)</f>
        <v/>
      </c>
      <c r="K24" s="34"/>
      <c r="L24" s="88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88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33</v>
      </c>
      <c r="E26" s="34"/>
      <c r="F26" s="34"/>
      <c r="G26" s="34"/>
      <c r="H26" s="34"/>
      <c r="I26" s="34"/>
      <c r="J26" s="34"/>
      <c r="K26" s="34"/>
      <c r="L26" s="88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89"/>
      <c r="B27" s="90"/>
      <c r="C27" s="89"/>
      <c r="D27" s="89"/>
      <c r="E27" s="324" t="s">
        <v>3</v>
      </c>
      <c r="F27" s="324"/>
      <c r="G27" s="324"/>
      <c r="H27" s="32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88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88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2" t="s">
        <v>35</v>
      </c>
      <c r="E30" s="34"/>
      <c r="F30" s="34"/>
      <c r="G30" s="34"/>
      <c r="H30" s="34"/>
      <c r="I30" s="34"/>
      <c r="J30" s="68">
        <f>ROUND(J113, 2)</f>
        <v>0</v>
      </c>
      <c r="K30" s="34"/>
      <c r="L30" s="88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88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37</v>
      </c>
      <c r="G32" s="34"/>
      <c r="H32" s="34"/>
      <c r="I32" s="38" t="s">
        <v>36</v>
      </c>
      <c r="J32" s="38" t="s">
        <v>38</v>
      </c>
      <c r="K32" s="34"/>
      <c r="L32" s="88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93" t="s">
        <v>39</v>
      </c>
      <c r="E33" s="29" t="s">
        <v>40</v>
      </c>
      <c r="F33" s="94">
        <f>ROUND((SUM(BE113:BE497)),  2)</f>
        <v>0</v>
      </c>
      <c r="G33" s="34"/>
      <c r="H33" s="34"/>
      <c r="I33" s="95">
        <v>0.21</v>
      </c>
      <c r="J33" s="94">
        <f>ROUND(((SUM(BE113:BE497))*I33),  2)</f>
        <v>0</v>
      </c>
      <c r="K33" s="34"/>
      <c r="L33" s="88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41</v>
      </c>
      <c r="F34" s="94">
        <f>ROUND((SUM(BF113:BF497)),  2)</f>
        <v>0</v>
      </c>
      <c r="G34" s="34"/>
      <c r="H34" s="34"/>
      <c r="I34" s="95">
        <v>0.12</v>
      </c>
      <c r="J34" s="94">
        <f>ROUND(((SUM(BF113:BF497))*I34),  2)</f>
        <v>0</v>
      </c>
      <c r="K34" s="34"/>
      <c r="L34" s="88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42</v>
      </c>
      <c r="F35" s="94">
        <f>ROUND((SUM(BG113:BG497)),  2)</f>
        <v>0</v>
      </c>
      <c r="G35" s="34"/>
      <c r="H35" s="34"/>
      <c r="I35" s="95">
        <v>0.21</v>
      </c>
      <c r="J35" s="94">
        <f>0</f>
        <v>0</v>
      </c>
      <c r="K35" s="34"/>
      <c r="L35" s="88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43</v>
      </c>
      <c r="F36" s="94">
        <f>ROUND((SUM(BH113:BH497)),  2)</f>
        <v>0</v>
      </c>
      <c r="G36" s="34"/>
      <c r="H36" s="34"/>
      <c r="I36" s="95">
        <v>0.12</v>
      </c>
      <c r="J36" s="94">
        <f>0</f>
        <v>0</v>
      </c>
      <c r="K36" s="34"/>
      <c r="L36" s="88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44</v>
      </c>
      <c r="F37" s="94">
        <f>ROUND((SUM(BI113:BI497)),  2)</f>
        <v>0</v>
      </c>
      <c r="G37" s="34"/>
      <c r="H37" s="34"/>
      <c r="I37" s="95">
        <v>0</v>
      </c>
      <c r="J37" s="94">
        <f>0</f>
        <v>0</v>
      </c>
      <c r="K37" s="34"/>
      <c r="L37" s="88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88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6"/>
      <c r="D39" s="97" t="s">
        <v>45</v>
      </c>
      <c r="E39" s="57"/>
      <c r="F39" s="57"/>
      <c r="G39" s="98" t="s">
        <v>46</v>
      </c>
      <c r="H39" s="99" t="s">
        <v>47</v>
      </c>
      <c r="I39" s="57"/>
      <c r="J39" s="100">
        <f>SUM(J30:J37)</f>
        <v>0</v>
      </c>
      <c r="K39" s="101"/>
      <c r="L39" s="88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88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88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98</v>
      </c>
      <c r="D45" s="34"/>
      <c r="E45" s="34"/>
      <c r="F45" s="34"/>
      <c r="G45" s="34"/>
      <c r="H45" s="34"/>
      <c r="I45" s="34"/>
      <c r="J45" s="34"/>
      <c r="K45" s="34"/>
      <c r="L45" s="88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88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34"/>
      <c r="J47" s="34"/>
      <c r="K47" s="34"/>
      <c r="L47" s="88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9" t="str">
        <f>E7</f>
        <v>Rekonstrukce WC - FN Bohunice</v>
      </c>
      <c r="F48" s="330"/>
      <c r="G48" s="330"/>
      <c r="H48" s="330"/>
      <c r="I48" s="34"/>
      <c r="J48" s="34"/>
      <c r="K48" s="34"/>
      <c r="L48" s="88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96</v>
      </c>
      <c r="D49" s="34"/>
      <c r="E49" s="34"/>
      <c r="F49" s="34"/>
      <c r="G49" s="34"/>
      <c r="H49" s="34"/>
      <c r="I49" s="34"/>
      <c r="J49" s="34"/>
      <c r="K49" s="34"/>
      <c r="L49" s="88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01" t="str">
        <f>E9</f>
        <v>01 - 1. prostor - 8. patro</v>
      </c>
      <c r="F50" s="328"/>
      <c r="G50" s="328"/>
      <c r="H50" s="328"/>
      <c r="I50" s="34"/>
      <c r="J50" s="34"/>
      <c r="K50" s="34"/>
      <c r="L50" s="88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88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4"/>
      <c r="E52" s="34"/>
      <c r="F52" s="27" t="str">
        <f>F12</f>
        <v xml:space="preserve"> </v>
      </c>
      <c r="G52" s="34"/>
      <c r="H52" s="34"/>
      <c r="I52" s="29" t="s">
        <v>23</v>
      </c>
      <c r="J52" s="52" t="str">
        <f>IF(J12="","",J12)</f>
        <v>1. 4. 2025</v>
      </c>
      <c r="K52" s="34"/>
      <c r="L52" s="88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88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4"/>
      <c r="E54" s="34"/>
      <c r="F54" s="27" t="str">
        <f>E15</f>
        <v xml:space="preserve"> </v>
      </c>
      <c r="G54" s="34"/>
      <c r="H54" s="34"/>
      <c r="I54" s="29" t="s">
        <v>30</v>
      </c>
      <c r="J54" s="32" t="str">
        <f>E21</f>
        <v xml:space="preserve"> </v>
      </c>
      <c r="K54" s="34"/>
      <c r="L54" s="88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28</v>
      </c>
      <c r="D55" s="34"/>
      <c r="E55" s="34"/>
      <c r="F55" s="27" t="str">
        <f>IF(E18="","",E18)</f>
        <v>Vyplň údaj</v>
      </c>
      <c r="G55" s="34"/>
      <c r="H55" s="34"/>
      <c r="I55" s="29" t="s">
        <v>32</v>
      </c>
      <c r="J55" s="32" t="str">
        <f>E24</f>
        <v xml:space="preserve"> </v>
      </c>
      <c r="K55" s="34"/>
      <c r="L55" s="88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88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2" t="s">
        <v>99</v>
      </c>
      <c r="D57" s="96"/>
      <c r="E57" s="96"/>
      <c r="F57" s="96"/>
      <c r="G57" s="96"/>
      <c r="H57" s="96"/>
      <c r="I57" s="96"/>
      <c r="J57" s="103" t="s">
        <v>100</v>
      </c>
      <c r="K57" s="96"/>
      <c r="L57" s="88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88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04" t="s">
        <v>67</v>
      </c>
      <c r="D59" s="34"/>
      <c r="E59" s="34"/>
      <c r="F59" s="34"/>
      <c r="G59" s="34"/>
      <c r="H59" s="34"/>
      <c r="I59" s="34"/>
      <c r="J59" s="68">
        <f>J113</f>
        <v>0</v>
      </c>
      <c r="K59" s="34"/>
      <c r="L59" s="88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101</v>
      </c>
    </row>
    <row r="60" spans="1:47" s="9" customFormat="1" ht="24.95" customHeight="1">
      <c r="B60" s="105"/>
      <c r="D60" s="106" t="s">
        <v>102</v>
      </c>
      <c r="E60" s="107"/>
      <c r="F60" s="107"/>
      <c r="G60" s="107"/>
      <c r="H60" s="107"/>
      <c r="I60" s="107"/>
      <c r="J60" s="108">
        <f>J114</f>
        <v>0</v>
      </c>
      <c r="L60" s="105"/>
    </row>
    <row r="61" spans="1:47" s="10" customFormat="1" ht="19.899999999999999" customHeight="1">
      <c r="B61" s="109"/>
      <c r="D61" s="110" t="s">
        <v>103</v>
      </c>
      <c r="E61" s="111"/>
      <c r="F61" s="111"/>
      <c r="G61" s="111"/>
      <c r="H61" s="111"/>
      <c r="I61" s="111"/>
      <c r="J61" s="112">
        <f>J115</f>
        <v>0</v>
      </c>
      <c r="L61" s="109"/>
    </row>
    <row r="62" spans="1:47" s="10" customFormat="1" ht="19.899999999999999" customHeight="1">
      <c r="B62" s="109"/>
      <c r="D62" s="110" t="s">
        <v>104</v>
      </c>
      <c r="E62" s="111"/>
      <c r="F62" s="111"/>
      <c r="G62" s="111"/>
      <c r="H62" s="111"/>
      <c r="I62" s="111"/>
      <c r="J62" s="112">
        <f>J132</f>
        <v>0</v>
      </c>
      <c r="L62" s="109"/>
    </row>
    <row r="63" spans="1:47" s="10" customFormat="1" ht="19.899999999999999" customHeight="1">
      <c r="B63" s="109"/>
      <c r="D63" s="110" t="s">
        <v>105</v>
      </c>
      <c r="E63" s="111"/>
      <c r="F63" s="111"/>
      <c r="G63" s="111"/>
      <c r="H63" s="111"/>
      <c r="I63" s="111"/>
      <c r="J63" s="112">
        <f>J171</f>
        <v>0</v>
      </c>
      <c r="L63" s="109"/>
    </row>
    <row r="64" spans="1:47" s="10" customFormat="1" ht="19.899999999999999" customHeight="1">
      <c r="B64" s="109"/>
      <c r="D64" s="110" t="s">
        <v>106</v>
      </c>
      <c r="E64" s="111"/>
      <c r="F64" s="111"/>
      <c r="G64" s="111"/>
      <c r="H64" s="111"/>
      <c r="I64" s="111"/>
      <c r="J64" s="112">
        <f>J187</f>
        <v>0</v>
      </c>
      <c r="L64" s="109"/>
    </row>
    <row r="65" spans="2:12" s="10" customFormat="1" ht="19.899999999999999" customHeight="1">
      <c r="B65" s="109"/>
      <c r="D65" s="110" t="s">
        <v>107</v>
      </c>
      <c r="E65" s="111"/>
      <c r="F65" s="111"/>
      <c r="G65" s="111"/>
      <c r="H65" s="111"/>
      <c r="I65" s="111"/>
      <c r="J65" s="112">
        <f>J191</f>
        <v>0</v>
      </c>
      <c r="L65" s="109"/>
    </row>
    <row r="66" spans="2:12" s="9" customFormat="1" ht="24.95" customHeight="1">
      <c r="B66" s="105"/>
      <c r="D66" s="106" t="s">
        <v>108</v>
      </c>
      <c r="E66" s="107"/>
      <c r="F66" s="107"/>
      <c r="G66" s="107"/>
      <c r="H66" s="107"/>
      <c r="I66" s="107"/>
      <c r="J66" s="108">
        <f>J201</f>
        <v>0</v>
      </c>
      <c r="L66" s="105"/>
    </row>
    <row r="67" spans="2:12" s="10" customFormat="1" ht="19.899999999999999" customHeight="1">
      <c r="B67" s="109"/>
      <c r="D67" s="110" t="s">
        <v>109</v>
      </c>
      <c r="E67" s="111"/>
      <c r="F67" s="111"/>
      <c r="G67" s="111"/>
      <c r="H67" s="111"/>
      <c r="I67" s="111"/>
      <c r="J67" s="112">
        <f>J202</f>
        <v>0</v>
      </c>
      <c r="L67" s="109"/>
    </row>
    <row r="68" spans="2:12" s="10" customFormat="1" ht="19.899999999999999" customHeight="1">
      <c r="B68" s="109"/>
      <c r="D68" s="110" t="s">
        <v>110</v>
      </c>
      <c r="E68" s="111"/>
      <c r="F68" s="111"/>
      <c r="G68" s="111"/>
      <c r="H68" s="111"/>
      <c r="I68" s="111"/>
      <c r="J68" s="112">
        <f>J217</f>
        <v>0</v>
      </c>
      <c r="L68" s="109"/>
    </row>
    <row r="69" spans="2:12" s="10" customFormat="1" ht="19.899999999999999" customHeight="1">
      <c r="B69" s="109"/>
      <c r="D69" s="110" t="s">
        <v>111</v>
      </c>
      <c r="E69" s="111"/>
      <c r="F69" s="111"/>
      <c r="G69" s="111"/>
      <c r="H69" s="111"/>
      <c r="I69" s="111"/>
      <c r="J69" s="112">
        <f>J223</f>
        <v>0</v>
      </c>
      <c r="L69" s="109"/>
    </row>
    <row r="70" spans="2:12" s="10" customFormat="1" ht="19.899999999999999" customHeight="1">
      <c r="B70" s="109"/>
      <c r="D70" s="110" t="s">
        <v>112</v>
      </c>
      <c r="E70" s="111"/>
      <c r="F70" s="111"/>
      <c r="G70" s="111"/>
      <c r="H70" s="111"/>
      <c r="I70" s="111"/>
      <c r="J70" s="112">
        <f>J227</f>
        <v>0</v>
      </c>
      <c r="L70" s="109"/>
    </row>
    <row r="71" spans="2:12" s="9" customFormat="1" ht="24.95" customHeight="1">
      <c r="B71" s="105"/>
      <c r="D71" s="106" t="s">
        <v>113</v>
      </c>
      <c r="E71" s="107"/>
      <c r="F71" s="107"/>
      <c r="G71" s="107"/>
      <c r="H71" s="107"/>
      <c r="I71" s="107"/>
      <c r="J71" s="108">
        <f>J230</f>
        <v>0</v>
      </c>
      <c r="L71" s="105"/>
    </row>
    <row r="72" spans="2:12" s="10" customFormat="1" ht="19.899999999999999" customHeight="1">
      <c r="B72" s="109"/>
      <c r="D72" s="110" t="s">
        <v>114</v>
      </c>
      <c r="E72" s="111"/>
      <c r="F72" s="111"/>
      <c r="G72" s="111"/>
      <c r="H72" s="111"/>
      <c r="I72" s="111"/>
      <c r="J72" s="112">
        <f>J231</f>
        <v>0</v>
      </c>
      <c r="L72" s="109"/>
    </row>
    <row r="73" spans="2:12" s="10" customFormat="1" ht="19.899999999999999" customHeight="1">
      <c r="B73" s="109"/>
      <c r="D73" s="110" t="s">
        <v>115</v>
      </c>
      <c r="E73" s="111"/>
      <c r="F73" s="111"/>
      <c r="G73" s="111"/>
      <c r="H73" s="111"/>
      <c r="I73" s="111"/>
      <c r="J73" s="112">
        <f>J247</f>
        <v>0</v>
      </c>
      <c r="L73" s="109"/>
    </row>
    <row r="74" spans="2:12" s="10" customFormat="1" ht="19.899999999999999" customHeight="1">
      <c r="B74" s="109"/>
      <c r="D74" s="110" t="s">
        <v>116</v>
      </c>
      <c r="E74" s="111"/>
      <c r="F74" s="111"/>
      <c r="G74" s="111"/>
      <c r="H74" s="111"/>
      <c r="I74" s="111"/>
      <c r="J74" s="112">
        <f>J265</f>
        <v>0</v>
      </c>
      <c r="L74" s="109"/>
    </row>
    <row r="75" spans="2:12" s="10" customFormat="1" ht="19.899999999999999" customHeight="1">
      <c r="B75" s="109"/>
      <c r="D75" s="110" t="s">
        <v>117</v>
      </c>
      <c r="E75" s="111"/>
      <c r="F75" s="111"/>
      <c r="G75" s="111"/>
      <c r="H75" s="111"/>
      <c r="I75" s="111"/>
      <c r="J75" s="112">
        <f>J298</f>
        <v>0</v>
      </c>
      <c r="L75" s="109"/>
    </row>
    <row r="76" spans="2:12" s="10" customFormat="1" ht="19.899999999999999" customHeight="1">
      <c r="B76" s="109"/>
      <c r="D76" s="110" t="s">
        <v>118</v>
      </c>
      <c r="E76" s="111"/>
      <c r="F76" s="111"/>
      <c r="G76" s="111"/>
      <c r="H76" s="111"/>
      <c r="I76" s="111"/>
      <c r="J76" s="112">
        <f>J307</f>
        <v>0</v>
      </c>
      <c r="L76" s="109"/>
    </row>
    <row r="77" spans="2:12" s="10" customFormat="1" ht="19.899999999999999" customHeight="1">
      <c r="B77" s="109"/>
      <c r="D77" s="110" t="s">
        <v>119</v>
      </c>
      <c r="E77" s="111"/>
      <c r="F77" s="111"/>
      <c r="G77" s="111"/>
      <c r="H77" s="111"/>
      <c r="I77" s="111"/>
      <c r="J77" s="112">
        <f>J316</f>
        <v>0</v>
      </c>
      <c r="L77" s="109"/>
    </row>
    <row r="78" spans="2:12" s="10" customFormat="1" ht="14.85" customHeight="1">
      <c r="B78" s="109"/>
      <c r="D78" s="110" t="s">
        <v>120</v>
      </c>
      <c r="E78" s="111"/>
      <c r="F78" s="111"/>
      <c r="G78" s="111"/>
      <c r="H78" s="111"/>
      <c r="I78" s="111"/>
      <c r="J78" s="112">
        <f>J319</f>
        <v>0</v>
      </c>
      <c r="L78" s="109"/>
    </row>
    <row r="79" spans="2:12" s="10" customFormat="1" ht="14.85" customHeight="1">
      <c r="B79" s="109"/>
      <c r="D79" s="110" t="s">
        <v>121</v>
      </c>
      <c r="E79" s="111"/>
      <c r="F79" s="111"/>
      <c r="G79" s="111"/>
      <c r="H79" s="111"/>
      <c r="I79" s="111"/>
      <c r="J79" s="112">
        <f>J330</f>
        <v>0</v>
      </c>
      <c r="L79" s="109"/>
    </row>
    <row r="80" spans="2:12" s="10" customFormat="1" ht="19.899999999999999" customHeight="1">
      <c r="B80" s="109"/>
      <c r="D80" s="110" t="s">
        <v>122</v>
      </c>
      <c r="E80" s="111"/>
      <c r="F80" s="111"/>
      <c r="G80" s="111"/>
      <c r="H80" s="111"/>
      <c r="I80" s="111"/>
      <c r="J80" s="112">
        <f>J344</f>
        <v>0</v>
      </c>
      <c r="L80" s="109"/>
    </row>
    <row r="81" spans="1:31" s="10" customFormat="1" ht="19.899999999999999" customHeight="1">
      <c r="B81" s="109"/>
      <c r="D81" s="110" t="s">
        <v>123</v>
      </c>
      <c r="E81" s="111"/>
      <c r="F81" s="111"/>
      <c r="G81" s="111"/>
      <c r="H81" s="111"/>
      <c r="I81" s="111"/>
      <c r="J81" s="112">
        <f>J356</f>
        <v>0</v>
      </c>
      <c r="L81" s="109"/>
    </row>
    <row r="82" spans="1:31" s="10" customFormat="1" ht="14.85" customHeight="1">
      <c r="B82" s="109"/>
      <c r="D82" s="110" t="s">
        <v>124</v>
      </c>
      <c r="E82" s="111"/>
      <c r="F82" s="111"/>
      <c r="G82" s="111"/>
      <c r="H82" s="111"/>
      <c r="I82" s="111"/>
      <c r="J82" s="112">
        <f>J377</f>
        <v>0</v>
      </c>
      <c r="L82" s="109"/>
    </row>
    <row r="83" spans="1:31" s="10" customFormat="1" ht="19.899999999999999" customHeight="1">
      <c r="B83" s="109"/>
      <c r="D83" s="110" t="s">
        <v>125</v>
      </c>
      <c r="E83" s="111"/>
      <c r="F83" s="111"/>
      <c r="G83" s="111"/>
      <c r="H83" s="111"/>
      <c r="I83" s="111"/>
      <c r="J83" s="112">
        <f>J393</f>
        <v>0</v>
      </c>
      <c r="L83" s="109"/>
    </row>
    <row r="84" spans="1:31" s="10" customFormat="1" ht="19.899999999999999" customHeight="1">
      <c r="B84" s="109"/>
      <c r="D84" s="110" t="s">
        <v>126</v>
      </c>
      <c r="E84" s="111"/>
      <c r="F84" s="111"/>
      <c r="G84" s="111"/>
      <c r="H84" s="111"/>
      <c r="I84" s="111"/>
      <c r="J84" s="112">
        <f>J435</f>
        <v>0</v>
      </c>
      <c r="L84" s="109"/>
    </row>
    <row r="85" spans="1:31" s="9" customFormat="1" ht="24.95" customHeight="1">
      <c r="B85" s="105"/>
      <c r="D85" s="106" t="s">
        <v>127</v>
      </c>
      <c r="E85" s="107"/>
      <c r="F85" s="107"/>
      <c r="G85" s="107"/>
      <c r="H85" s="107"/>
      <c r="I85" s="107"/>
      <c r="J85" s="108">
        <f>J446</f>
        <v>0</v>
      </c>
      <c r="L85" s="105"/>
    </row>
    <row r="86" spans="1:31" s="10" customFormat="1" ht="19.899999999999999" customHeight="1">
      <c r="B86" s="109"/>
      <c r="D86" s="110" t="s">
        <v>128</v>
      </c>
      <c r="E86" s="111"/>
      <c r="F86" s="111"/>
      <c r="G86" s="111"/>
      <c r="H86" s="111"/>
      <c r="I86" s="111"/>
      <c r="J86" s="112">
        <f>J447</f>
        <v>0</v>
      </c>
      <c r="L86" s="109"/>
    </row>
    <row r="87" spans="1:31" s="10" customFormat="1" ht="14.85" customHeight="1">
      <c r="B87" s="109"/>
      <c r="D87" s="110" t="s">
        <v>129</v>
      </c>
      <c r="E87" s="111"/>
      <c r="F87" s="111"/>
      <c r="G87" s="111"/>
      <c r="H87" s="111"/>
      <c r="I87" s="111"/>
      <c r="J87" s="112">
        <f>J452</f>
        <v>0</v>
      </c>
      <c r="L87" s="109"/>
    </row>
    <row r="88" spans="1:31" s="10" customFormat="1" ht="14.85" customHeight="1">
      <c r="B88" s="109"/>
      <c r="D88" s="110" t="s">
        <v>130</v>
      </c>
      <c r="E88" s="111"/>
      <c r="F88" s="111"/>
      <c r="G88" s="111"/>
      <c r="H88" s="111"/>
      <c r="I88" s="111"/>
      <c r="J88" s="112">
        <f>J459</f>
        <v>0</v>
      </c>
      <c r="L88" s="109"/>
    </row>
    <row r="89" spans="1:31" s="10" customFormat="1" ht="14.85" customHeight="1">
      <c r="B89" s="109"/>
      <c r="D89" s="110" t="s">
        <v>131</v>
      </c>
      <c r="E89" s="111"/>
      <c r="F89" s="111"/>
      <c r="G89" s="111"/>
      <c r="H89" s="111"/>
      <c r="I89" s="111"/>
      <c r="J89" s="112">
        <f>J464</f>
        <v>0</v>
      </c>
      <c r="L89" s="109"/>
    </row>
    <row r="90" spans="1:31" s="10" customFormat="1" ht="14.85" customHeight="1">
      <c r="B90" s="109"/>
      <c r="D90" s="110" t="s">
        <v>132</v>
      </c>
      <c r="E90" s="111"/>
      <c r="F90" s="111"/>
      <c r="G90" s="111"/>
      <c r="H90" s="111"/>
      <c r="I90" s="111"/>
      <c r="J90" s="112">
        <f>J470</f>
        <v>0</v>
      </c>
      <c r="L90" s="109"/>
    </row>
    <row r="91" spans="1:31" s="10" customFormat="1" ht="14.85" customHeight="1">
      <c r="B91" s="109"/>
      <c r="D91" s="110" t="s">
        <v>133</v>
      </c>
      <c r="E91" s="111"/>
      <c r="F91" s="111"/>
      <c r="G91" s="111"/>
      <c r="H91" s="111"/>
      <c r="I91" s="111"/>
      <c r="J91" s="112">
        <f>J480</f>
        <v>0</v>
      </c>
      <c r="L91" s="109"/>
    </row>
    <row r="92" spans="1:31" s="9" customFormat="1" ht="24.95" customHeight="1">
      <c r="B92" s="105"/>
      <c r="D92" s="106" t="s">
        <v>134</v>
      </c>
      <c r="E92" s="107"/>
      <c r="F92" s="107"/>
      <c r="G92" s="107"/>
      <c r="H92" s="107"/>
      <c r="I92" s="107"/>
      <c r="J92" s="108">
        <f>J491</f>
        <v>0</v>
      </c>
      <c r="L92" s="105"/>
    </row>
    <row r="93" spans="1:31" s="9" customFormat="1" ht="24.95" customHeight="1">
      <c r="B93" s="105"/>
      <c r="D93" s="106" t="s">
        <v>135</v>
      </c>
      <c r="E93" s="107"/>
      <c r="F93" s="107"/>
      <c r="G93" s="107"/>
      <c r="H93" s="107"/>
      <c r="I93" s="107"/>
      <c r="J93" s="108">
        <f>J495</f>
        <v>0</v>
      </c>
      <c r="L93" s="105"/>
    </row>
    <row r="94" spans="1:31" s="2" customFormat="1" ht="21.75" customHeight="1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88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6.95" customHeight="1">
      <c r="A95" s="34"/>
      <c r="B95" s="44"/>
      <c r="C95" s="45"/>
      <c r="D95" s="45"/>
      <c r="E95" s="45"/>
      <c r="F95" s="45"/>
      <c r="G95" s="45"/>
      <c r="H95" s="45"/>
      <c r="I95" s="45"/>
      <c r="J95" s="45"/>
      <c r="K95" s="45"/>
      <c r="L95" s="88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9" spans="1:31" s="2" customFormat="1" ht="6.95" customHeight="1">
      <c r="A99" s="34"/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88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24.95" customHeight="1">
      <c r="A100" s="34"/>
      <c r="B100" s="35"/>
      <c r="C100" s="23" t="s">
        <v>136</v>
      </c>
      <c r="D100" s="34"/>
      <c r="E100" s="34"/>
      <c r="F100" s="34"/>
      <c r="G100" s="34"/>
      <c r="H100" s="34"/>
      <c r="I100" s="34"/>
      <c r="J100" s="34"/>
      <c r="K100" s="34"/>
      <c r="L100" s="88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88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12" customHeight="1">
      <c r="A102" s="34"/>
      <c r="B102" s="35"/>
      <c r="C102" s="29" t="s">
        <v>17</v>
      </c>
      <c r="D102" s="34"/>
      <c r="E102" s="34"/>
      <c r="F102" s="34"/>
      <c r="G102" s="34"/>
      <c r="H102" s="34"/>
      <c r="I102" s="34"/>
      <c r="J102" s="34"/>
      <c r="K102" s="34"/>
      <c r="L102" s="88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16.5" customHeight="1">
      <c r="A103" s="34"/>
      <c r="B103" s="35"/>
      <c r="C103" s="34"/>
      <c r="D103" s="34"/>
      <c r="E103" s="329" t="str">
        <f>E7</f>
        <v>Rekonstrukce WC - FN Bohunice</v>
      </c>
      <c r="F103" s="330"/>
      <c r="G103" s="330"/>
      <c r="H103" s="330"/>
      <c r="I103" s="34"/>
      <c r="J103" s="34"/>
      <c r="K103" s="34"/>
      <c r="L103" s="88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12" customHeight="1">
      <c r="A104" s="34"/>
      <c r="B104" s="35"/>
      <c r="C104" s="29" t="s">
        <v>96</v>
      </c>
      <c r="D104" s="34"/>
      <c r="E104" s="34"/>
      <c r="F104" s="34"/>
      <c r="G104" s="34"/>
      <c r="H104" s="34"/>
      <c r="I104" s="34"/>
      <c r="J104" s="34"/>
      <c r="K104" s="34"/>
      <c r="L104" s="88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16.5" customHeight="1">
      <c r="A105" s="34"/>
      <c r="B105" s="35"/>
      <c r="C105" s="34"/>
      <c r="D105" s="34"/>
      <c r="E105" s="301" t="str">
        <f>E9</f>
        <v>01 - 1. prostor - 8. patro</v>
      </c>
      <c r="F105" s="328"/>
      <c r="G105" s="328"/>
      <c r="H105" s="328"/>
      <c r="I105" s="34"/>
      <c r="J105" s="34"/>
      <c r="K105" s="34"/>
      <c r="L105" s="88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88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21</v>
      </c>
      <c r="D107" s="34"/>
      <c r="E107" s="34"/>
      <c r="F107" s="27" t="str">
        <f>F12</f>
        <v xml:space="preserve"> </v>
      </c>
      <c r="G107" s="34"/>
      <c r="H107" s="34"/>
      <c r="I107" s="29" t="s">
        <v>23</v>
      </c>
      <c r="J107" s="52" t="str">
        <f>IF(J12="","",J12)</f>
        <v>1. 4. 2025</v>
      </c>
      <c r="K107" s="34"/>
      <c r="L107" s="88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88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5.2" customHeight="1">
      <c r="A109" s="34"/>
      <c r="B109" s="35"/>
      <c r="C109" s="29" t="s">
        <v>25</v>
      </c>
      <c r="D109" s="34"/>
      <c r="E109" s="34"/>
      <c r="F109" s="27" t="str">
        <f>E15</f>
        <v xml:space="preserve"> </v>
      </c>
      <c r="G109" s="34"/>
      <c r="H109" s="34"/>
      <c r="I109" s="29" t="s">
        <v>30</v>
      </c>
      <c r="J109" s="32" t="str">
        <f>E21</f>
        <v xml:space="preserve"> </v>
      </c>
      <c r="K109" s="34"/>
      <c r="L109" s="88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5.2" customHeight="1">
      <c r="A110" s="34"/>
      <c r="B110" s="35"/>
      <c r="C110" s="29" t="s">
        <v>28</v>
      </c>
      <c r="D110" s="34"/>
      <c r="E110" s="34"/>
      <c r="F110" s="27" t="str">
        <f>IF(E18="","",E18)</f>
        <v>Vyplň údaj</v>
      </c>
      <c r="G110" s="34"/>
      <c r="H110" s="34"/>
      <c r="I110" s="29" t="s">
        <v>32</v>
      </c>
      <c r="J110" s="32" t="str">
        <f>E24</f>
        <v xml:space="preserve"> </v>
      </c>
      <c r="K110" s="34"/>
      <c r="L110" s="88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0.35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88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11" customFormat="1" ht="29.25" customHeight="1">
      <c r="A112" s="113"/>
      <c r="B112" s="114"/>
      <c r="C112" s="115" t="s">
        <v>137</v>
      </c>
      <c r="D112" s="116" t="s">
        <v>54</v>
      </c>
      <c r="E112" s="116" t="s">
        <v>50</v>
      </c>
      <c r="F112" s="116" t="s">
        <v>51</v>
      </c>
      <c r="G112" s="116" t="s">
        <v>138</v>
      </c>
      <c r="H112" s="116" t="s">
        <v>139</v>
      </c>
      <c r="I112" s="116" t="s">
        <v>140</v>
      </c>
      <c r="J112" s="116" t="s">
        <v>100</v>
      </c>
      <c r="K112" s="117" t="s">
        <v>141</v>
      </c>
      <c r="L112" s="118"/>
      <c r="M112" s="59" t="s">
        <v>3</v>
      </c>
      <c r="N112" s="60" t="s">
        <v>39</v>
      </c>
      <c r="O112" s="60" t="s">
        <v>142</v>
      </c>
      <c r="P112" s="60" t="s">
        <v>143</v>
      </c>
      <c r="Q112" s="60" t="s">
        <v>144</v>
      </c>
      <c r="R112" s="60" t="s">
        <v>145</v>
      </c>
      <c r="S112" s="60" t="s">
        <v>146</v>
      </c>
      <c r="T112" s="61" t="s">
        <v>147</v>
      </c>
      <c r="U112" s="113"/>
      <c r="V112" s="113"/>
      <c r="W112" s="113"/>
      <c r="X112" s="113"/>
      <c r="Y112" s="113"/>
      <c r="Z112" s="113"/>
      <c r="AA112" s="113"/>
      <c r="AB112" s="113"/>
      <c r="AC112" s="113"/>
      <c r="AD112" s="113"/>
      <c r="AE112" s="113"/>
    </row>
    <row r="113" spans="1:65" s="2" customFormat="1" ht="22.9" customHeight="1">
      <c r="A113" s="34"/>
      <c r="B113" s="35"/>
      <c r="C113" s="66" t="s">
        <v>148</v>
      </c>
      <c r="D113" s="34"/>
      <c r="E113" s="34"/>
      <c r="F113" s="34"/>
      <c r="G113" s="34"/>
      <c r="H113" s="34"/>
      <c r="I113" s="34"/>
      <c r="J113" s="119">
        <f>BK113</f>
        <v>0</v>
      </c>
      <c r="K113" s="34"/>
      <c r="L113" s="35"/>
      <c r="M113" s="62"/>
      <c r="N113" s="53"/>
      <c r="O113" s="63"/>
      <c r="P113" s="120">
        <f>P114+P201+P230+P446+P491+P495</f>
        <v>0</v>
      </c>
      <c r="Q113" s="63"/>
      <c r="R113" s="120">
        <f>R114+R201+R230+R446+R491+R495</f>
        <v>1.76997549805</v>
      </c>
      <c r="S113" s="63"/>
      <c r="T113" s="121">
        <f>T114+T201+T230+T446+T491+T495</f>
        <v>3.1935295000000004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9" t="s">
        <v>68</v>
      </c>
      <c r="AU113" s="19" t="s">
        <v>101</v>
      </c>
      <c r="BK113" s="122">
        <f>BK114+BK201+BK230+BK446+BK491+BK495</f>
        <v>0</v>
      </c>
    </row>
    <row r="114" spans="1:65" s="12" customFormat="1" ht="25.9" customHeight="1">
      <c r="B114" s="123"/>
      <c r="D114" s="124" t="s">
        <v>68</v>
      </c>
      <c r="E114" s="125" t="s">
        <v>149</v>
      </c>
      <c r="F114" s="125" t="s">
        <v>150</v>
      </c>
      <c r="I114" s="126"/>
      <c r="J114" s="127">
        <f>BK114</f>
        <v>0</v>
      </c>
      <c r="L114" s="123"/>
      <c r="M114" s="128"/>
      <c r="N114" s="129"/>
      <c r="O114" s="129"/>
      <c r="P114" s="130">
        <f>P115+P132+P171+P187+P191</f>
        <v>0</v>
      </c>
      <c r="Q114" s="129"/>
      <c r="R114" s="130">
        <f>R115+R132+R171+R187+R191</f>
        <v>0</v>
      </c>
      <c r="S114" s="129"/>
      <c r="T114" s="131">
        <f>T115+T132+T171+T187+T191</f>
        <v>3.1932295000000002</v>
      </c>
      <c r="AR114" s="124" t="s">
        <v>77</v>
      </c>
      <c r="AT114" s="132" t="s">
        <v>68</v>
      </c>
      <c r="AU114" s="132" t="s">
        <v>69</v>
      </c>
      <c r="AY114" s="124" t="s">
        <v>151</v>
      </c>
      <c r="BK114" s="133">
        <f>BK115+BK132+BK171+BK187+BK191</f>
        <v>0</v>
      </c>
    </row>
    <row r="115" spans="1:65" s="12" customFormat="1" ht="22.9" customHeight="1">
      <c r="B115" s="123"/>
      <c r="D115" s="124" t="s">
        <v>68</v>
      </c>
      <c r="E115" s="134" t="s">
        <v>152</v>
      </c>
      <c r="F115" s="134" t="s">
        <v>153</v>
      </c>
      <c r="I115" s="126"/>
      <c r="J115" s="135">
        <f>BK115</f>
        <v>0</v>
      </c>
      <c r="L115" s="123"/>
      <c r="M115" s="128"/>
      <c r="N115" s="129"/>
      <c r="O115" s="129"/>
      <c r="P115" s="130">
        <f>SUM(P116:P131)</f>
        <v>0</v>
      </c>
      <c r="Q115" s="129"/>
      <c r="R115" s="130">
        <f>SUM(R116:R131)</f>
        <v>0</v>
      </c>
      <c r="S115" s="129"/>
      <c r="T115" s="131">
        <f>SUM(T116:T131)</f>
        <v>0.36338000000000004</v>
      </c>
      <c r="AR115" s="124" t="s">
        <v>77</v>
      </c>
      <c r="AT115" s="132" t="s">
        <v>68</v>
      </c>
      <c r="AU115" s="132" t="s">
        <v>77</v>
      </c>
      <c r="AY115" s="124" t="s">
        <v>151</v>
      </c>
      <c r="BK115" s="133">
        <f>SUM(BK116:BK131)</f>
        <v>0</v>
      </c>
    </row>
    <row r="116" spans="1:65" s="2" customFormat="1" ht="24.2" customHeight="1">
      <c r="A116" s="34"/>
      <c r="B116" s="136"/>
      <c r="C116" s="137" t="s">
        <v>77</v>
      </c>
      <c r="D116" s="137" t="s">
        <v>154</v>
      </c>
      <c r="E116" s="138" t="s">
        <v>155</v>
      </c>
      <c r="F116" s="139" t="s">
        <v>156</v>
      </c>
      <c r="G116" s="140" t="s">
        <v>157</v>
      </c>
      <c r="H116" s="141">
        <v>8.8999999999999996E-2</v>
      </c>
      <c r="I116" s="142"/>
      <c r="J116" s="143">
        <f>ROUND(I116*H116,2)</f>
        <v>0</v>
      </c>
      <c r="K116" s="139" t="s">
        <v>1236</v>
      </c>
      <c r="L116" s="35"/>
      <c r="M116" s="144" t="s">
        <v>3</v>
      </c>
      <c r="N116" s="145" t="s">
        <v>40</v>
      </c>
      <c r="O116" s="55"/>
      <c r="P116" s="146">
        <f>O116*H116</f>
        <v>0</v>
      </c>
      <c r="Q116" s="146">
        <v>0</v>
      </c>
      <c r="R116" s="146">
        <f>Q116*H116</f>
        <v>0</v>
      </c>
      <c r="S116" s="146">
        <v>2.2000000000000002</v>
      </c>
      <c r="T116" s="147">
        <f>S116*H116</f>
        <v>0.1958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48" t="s">
        <v>158</v>
      </c>
      <c r="AT116" s="148" t="s">
        <v>154</v>
      </c>
      <c r="AU116" s="148" t="s">
        <v>79</v>
      </c>
      <c r="AY116" s="19" t="s">
        <v>151</v>
      </c>
      <c r="BE116" s="149">
        <f>IF(N116="základní",J116,0)</f>
        <v>0</v>
      </c>
      <c r="BF116" s="149">
        <f>IF(N116="snížená",J116,0)</f>
        <v>0</v>
      </c>
      <c r="BG116" s="149">
        <f>IF(N116="zákl. přenesená",J116,0)</f>
        <v>0</v>
      </c>
      <c r="BH116" s="149">
        <f>IF(N116="sníž. přenesená",J116,0)</f>
        <v>0</v>
      </c>
      <c r="BI116" s="149">
        <f>IF(N116="nulová",J116,0)</f>
        <v>0</v>
      </c>
      <c r="BJ116" s="19" t="s">
        <v>77</v>
      </c>
      <c r="BK116" s="149">
        <f>ROUND(I116*H116,2)</f>
        <v>0</v>
      </c>
      <c r="BL116" s="19" t="s">
        <v>158</v>
      </c>
      <c r="BM116" s="148" t="s">
        <v>159</v>
      </c>
    </row>
    <row r="117" spans="1:65" s="2" customFormat="1">
      <c r="A117" s="34"/>
      <c r="B117" s="35"/>
      <c r="C117" s="34"/>
      <c r="D117" s="150" t="s">
        <v>160</v>
      </c>
      <c r="E117" s="34"/>
      <c r="F117" s="151" t="s">
        <v>161</v>
      </c>
      <c r="G117" s="34"/>
      <c r="H117" s="34"/>
      <c r="I117" s="152"/>
      <c r="J117" s="34"/>
      <c r="K117" s="34"/>
      <c r="L117" s="35"/>
      <c r="M117" s="153"/>
      <c r="N117" s="154"/>
      <c r="O117" s="55"/>
      <c r="P117" s="55"/>
      <c r="Q117" s="55"/>
      <c r="R117" s="55"/>
      <c r="S117" s="55"/>
      <c r="T117" s="56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9" t="s">
        <v>160</v>
      </c>
      <c r="AU117" s="19" t="s">
        <v>79</v>
      </c>
    </row>
    <row r="118" spans="1:65" s="13" customFormat="1">
      <c r="B118" s="155"/>
      <c r="D118" s="156" t="s">
        <v>162</v>
      </c>
      <c r="E118" s="157" t="s">
        <v>3</v>
      </c>
      <c r="F118" s="158" t="s">
        <v>163</v>
      </c>
      <c r="H118" s="159">
        <v>8.8999999999999996E-2</v>
      </c>
      <c r="I118" s="160"/>
      <c r="L118" s="155"/>
      <c r="M118" s="161"/>
      <c r="N118" s="162"/>
      <c r="O118" s="162"/>
      <c r="P118" s="162"/>
      <c r="Q118" s="162"/>
      <c r="R118" s="162"/>
      <c r="S118" s="162"/>
      <c r="T118" s="163"/>
      <c r="AT118" s="157" t="s">
        <v>162</v>
      </c>
      <c r="AU118" s="157" t="s">
        <v>79</v>
      </c>
      <c r="AV118" s="13" t="s">
        <v>79</v>
      </c>
      <c r="AW118" s="13" t="s">
        <v>31</v>
      </c>
      <c r="AX118" s="13" t="s">
        <v>69</v>
      </c>
      <c r="AY118" s="157" t="s">
        <v>151</v>
      </c>
    </row>
    <row r="119" spans="1:65" s="14" customFormat="1">
      <c r="B119" s="164"/>
      <c r="D119" s="156" t="s">
        <v>162</v>
      </c>
      <c r="E119" s="165" t="s">
        <v>3</v>
      </c>
      <c r="F119" s="166" t="s">
        <v>164</v>
      </c>
      <c r="H119" s="167">
        <v>8.8999999999999996E-2</v>
      </c>
      <c r="I119" s="168"/>
      <c r="L119" s="164"/>
      <c r="M119" s="169"/>
      <c r="N119" s="170"/>
      <c r="O119" s="170"/>
      <c r="P119" s="170"/>
      <c r="Q119" s="170"/>
      <c r="R119" s="170"/>
      <c r="S119" s="170"/>
      <c r="T119" s="171"/>
      <c r="AT119" s="165" t="s">
        <v>162</v>
      </c>
      <c r="AU119" s="165" t="s">
        <v>79</v>
      </c>
      <c r="AV119" s="14" t="s">
        <v>158</v>
      </c>
      <c r="AW119" s="14" t="s">
        <v>31</v>
      </c>
      <c r="AX119" s="14" t="s">
        <v>77</v>
      </c>
      <c r="AY119" s="165" t="s">
        <v>151</v>
      </c>
    </row>
    <row r="120" spans="1:65" s="2" customFormat="1" ht="44.25" customHeight="1">
      <c r="A120" s="34"/>
      <c r="B120" s="136"/>
      <c r="C120" s="137" t="s">
        <v>79</v>
      </c>
      <c r="D120" s="137" t="s">
        <v>154</v>
      </c>
      <c r="E120" s="138" t="s">
        <v>165</v>
      </c>
      <c r="F120" s="139" t="s">
        <v>166</v>
      </c>
      <c r="G120" s="140" t="s">
        <v>82</v>
      </c>
      <c r="H120" s="141">
        <v>4.7880000000000003</v>
      </c>
      <c r="I120" s="142"/>
      <c r="J120" s="143">
        <f>ROUND(I120*H120,2)</f>
        <v>0</v>
      </c>
      <c r="K120" s="139" t="s">
        <v>1236</v>
      </c>
      <c r="L120" s="35"/>
      <c r="M120" s="144" t="s">
        <v>3</v>
      </c>
      <c r="N120" s="145" t="s">
        <v>40</v>
      </c>
      <c r="O120" s="55"/>
      <c r="P120" s="146">
        <f>O120*H120</f>
        <v>0</v>
      </c>
      <c r="Q120" s="146">
        <v>0</v>
      </c>
      <c r="R120" s="146">
        <f>Q120*H120</f>
        <v>0</v>
      </c>
      <c r="S120" s="146">
        <v>3.5000000000000003E-2</v>
      </c>
      <c r="T120" s="147">
        <f>S120*H120</f>
        <v>0.16758000000000003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48" t="s">
        <v>158</v>
      </c>
      <c r="AT120" s="148" t="s">
        <v>154</v>
      </c>
      <c r="AU120" s="148" t="s">
        <v>79</v>
      </c>
      <c r="AY120" s="19" t="s">
        <v>151</v>
      </c>
      <c r="BE120" s="149">
        <f>IF(N120="základní",J120,0)</f>
        <v>0</v>
      </c>
      <c r="BF120" s="149">
        <f>IF(N120="snížená",J120,0)</f>
        <v>0</v>
      </c>
      <c r="BG120" s="149">
        <f>IF(N120="zákl. přenesená",J120,0)</f>
        <v>0</v>
      </c>
      <c r="BH120" s="149">
        <f>IF(N120="sníž. přenesená",J120,0)</f>
        <v>0</v>
      </c>
      <c r="BI120" s="149">
        <f>IF(N120="nulová",J120,0)</f>
        <v>0</v>
      </c>
      <c r="BJ120" s="19" t="s">
        <v>77</v>
      </c>
      <c r="BK120" s="149">
        <f>ROUND(I120*H120,2)</f>
        <v>0</v>
      </c>
      <c r="BL120" s="19" t="s">
        <v>158</v>
      </c>
      <c r="BM120" s="148" t="s">
        <v>167</v>
      </c>
    </row>
    <row r="121" spans="1:65" s="2" customFormat="1">
      <c r="A121" s="34"/>
      <c r="B121" s="35"/>
      <c r="C121" s="34"/>
      <c r="D121" s="150" t="s">
        <v>160</v>
      </c>
      <c r="E121" s="34"/>
      <c r="F121" s="151" t="s">
        <v>168</v>
      </c>
      <c r="G121" s="34"/>
      <c r="H121" s="34"/>
      <c r="I121" s="152"/>
      <c r="J121" s="34"/>
      <c r="K121" s="34"/>
      <c r="L121" s="35"/>
      <c r="M121" s="153"/>
      <c r="N121" s="154"/>
      <c r="O121" s="55"/>
      <c r="P121" s="55"/>
      <c r="Q121" s="55"/>
      <c r="R121" s="55"/>
      <c r="S121" s="55"/>
      <c r="T121" s="56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9" t="s">
        <v>160</v>
      </c>
      <c r="AU121" s="19" t="s">
        <v>79</v>
      </c>
    </row>
    <row r="122" spans="1:65" s="13" customFormat="1">
      <c r="B122" s="155"/>
      <c r="D122" s="156" t="s">
        <v>162</v>
      </c>
      <c r="E122" s="157" t="s">
        <v>3</v>
      </c>
      <c r="F122" s="158" t="s">
        <v>85</v>
      </c>
      <c r="H122" s="159">
        <v>4.7880000000000003</v>
      </c>
      <c r="I122" s="160"/>
      <c r="L122" s="155"/>
      <c r="M122" s="161"/>
      <c r="N122" s="162"/>
      <c r="O122" s="162"/>
      <c r="P122" s="162"/>
      <c r="Q122" s="162"/>
      <c r="R122" s="162"/>
      <c r="S122" s="162"/>
      <c r="T122" s="163"/>
      <c r="AT122" s="157" t="s">
        <v>162</v>
      </c>
      <c r="AU122" s="157" t="s">
        <v>79</v>
      </c>
      <c r="AV122" s="13" t="s">
        <v>79</v>
      </c>
      <c r="AW122" s="13" t="s">
        <v>31</v>
      </c>
      <c r="AX122" s="13" t="s">
        <v>77</v>
      </c>
      <c r="AY122" s="157" t="s">
        <v>151</v>
      </c>
    </row>
    <row r="123" spans="1:65" s="2" customFormat="1" ht="21.75" customHeight="1">
      <c r="A123" s="34"/>
      <c r="B123" s="136"/>
      <c r="C123" s="137" t="s">
        <v>84</v>
      </c>
      <c r="D123" s="137" t="s">
        <v>154</v>
      </c>
      <c r="E123" s="138" t="s">
        <v>169</v>
      </c>
      <c r="F123" s="139" t="s">
        <v>170</v>
      </c>
      <c r="G123" s="140" t="s">
        <v>82</v>
      </c>
      <c r="H123" s="141">
        <v>4.7880000000000003</v>
      </c>
      <c r="I123" s="142"/>
      <c r="J123" s="143">
        <f>ROUND(I123*H123,2)</f>
        <v>0</v>
      </c>
      <c r="K123" s="139" t="s">
        <v>1236</v>
      </c>
      <c r="L123" s="35"/>
      <c r="M123" s="144" t="s">
        <v>3</v>
      </c>
      <c r="N123" s="145" t="s">
        <v>40</v>
      </c>
      <c r="O123" s="55"/>
      <c r="P123" s="146">
        <f>O123*H123</f>
        <v>0</v>
      </c>
      <c r="Q123" s="146">
        <v>0</v>
      </c>
      <c r="R123" s="146">
        <f>Q123*H123</f>
        <v>0</v>
      </c>
      <c r="S123" s="146">
        <v>0</v>
      </c>
      <c r="T123" s="147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48" t="s">
        <v>158</v>
      </c>
      <c r="AT123" s="148" t="s">
        <v>154</v>
      </c>
      <c r="AU123" s="148" t="s">
        <v>79</v>
      </c>
      <c r="AY123" s="19" t="s">
        <v>151</v>
      </c>
      <c r="BE123" s="149">
        <f>IF(N123="základní",J123,0)</f>
        <v>0</v>
      </c>
      <c r="BF123" s="149">
        <f>IF(N123="snížená",J123,0)</f>
        <v>0</v>
      </c>
      <c r="BG123" s="149">
        <f>IF(N123="zákl. přenesená",J123,0)</f>
        <v>0</v>
      </c>
      <c r="BH123" s="149">
        <f>IF(N123="sníž. přenesená",J123,0)</f>
        <v>0</v>
      </c>
      <c r="BI123" s="149">
        <f>IF(N123="nulová",J123,0)</f>
        <v>0</v>
      </c>
      <c r="BJ123" s="19" t="s">
        <v>77</v>
      </c>
      <c r="BK123" s="149">
        <f>ROUND(I123*H123,2)</f>
        <v>0</v>
      </c>
      <c r="BL123" s="19" t="s">
        <v>158</v>
      </c>
      <c r="BM123" s="148" t="s">
        <v>171</v>
      </c>
    </row>
    <row r="124" spans="1:65" s="2" customFormat="1">
      <c r="A124" s="34"/>
      <c r="B124" s="35"/>
      <c r="C124" s="34"/>
      <c r="D124" s="150" t="s">
        <v>160</v>
      </c>
      <c r="E124" s="34"/>
      <c r="F124" s="151" t="s">
        <v>172</v>
      </c>
      <c r="G124" s="34"/>
      <c r="H124" s="34"/>
      <c r="I124" s="152"/>
      <c r="J124" s="34"/>
      <c r="K124" s="34"/>
      <c r="L124" s="35"/>
      <c r="M124" s="153"/>
      <c r="N124" s="154"/>
      <c r="O124" s="55"/>
      <c r="P124" s="55"/>
      <c r="Q124" s="55"/>
      <c r="R124" s="55"/>
      <c r="S124" s="55"/>
      <c r="T124" s="56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9" t="s">
        <v>160</v>
      </c>
      <c r="AU124" s="19" t="s">
        <v>79</v>
      </c>
    </row>
    <row r="125" spans="1:65" s="13" customFormat="1">
      <c r="B125" s="155"/>
      <c r="D125" s="156" t="s">
        <v>162</v>
      </c>
      <c r="E125" s="157" t="s">
        <v>3</v>
      </c>
      <c r="F125" s="158" t="s">
        <v>85</v>
      </c>
      <c r="H125" s="159">
        <v>4.7880000000000003</v>
      </c>
      <c r="I125" s="160"/>
      <c r="L125" s="155"/>
      <c r="M125" s="161"/>
      <c r="N125" s="162"/>
      <c r="O125" s="162"/>
      <c r="P125" s="162"/>
      <c r="Q125" s="162"/>
      <c r="R125" s="162"/>
      <c r="S125" s="162"/>
      <c r="T125" s="163"/>
      <c r="AT125" s="157" t="s">
        <v>162</v>
      </c>
      <c r="AU125" s="157" t="s">
        <v>79</v>
      </c>
      <c r="AV125" s="13" t="s">
        <v>79</v>
      </c>
      <c r="AW125" s="13" t="s">
        <v>31</v>
      </c>
      <c r="AX125" s="13" t="s">
        <v>77</v>
      </c>
      <c r="AY125" s="157" t="s">
        <v>151</v>
      </c>
    </row>
    <row r="126" spans="1:65" s="2" customFormat="1" ht="24.2" customHeight="1">
      <c r="A126" s="34"/>
      <c r="B126" s="136"/>
      <c r="C126" s="137" t="s">
        <v>158</v>
      </c>
      <c r="D126" s="137" t="s">
        <v>154</v>
      </c>
      <c r="E126" s="138" t="s">
        <v>173</v>
      </c>
      <c r="F126" s="139" t="s">
        <v>174</v>
      </c>
      <c r="G126" s="140" t="s">
        <v>82</v>
      </c>
      <c r="H126" s="141">
        <v>9.5760000000000005</v>
      </c>
      <c r="I126" s="142"/>
      <c r="J126" s="143">
        <f>ROUND(I126*H126,2)</f>
        <v>0</v>
      </c>
      <c r="K126" s="139" t="s">
        <v>1236</v>
      </c>
      <c r="L126" s="35"/>
      <c r="M126" s="144" t="s">
        <v>3</v>
      </c>
      <c r="N126" s="145" t="s">
        <v>40</v>
      </c>
      <c r="O126" s="55"/>
      <c r="P126" s="146">
        <f>O126*H126</f>
        <v>0</v>
      </c>
      <c r="Q126" s="146">
        <v>0</v>
      </c>
      <c r="R126" s="146">
        <f>Q126*H126</f>
        <v>0</v>
      </c>
      <c r="S126" s="146">
        <v>0</v>
      </c>
      <c r="T126" s="147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48" t="s">
        <v>158</v>
      </c>
      <c r="AT126" s="148" t="s">
        <v>154</v>
      </c>
      <c r="AU126" s="148" t="s">
        <v>79</v>
      </c>
      <c r="AY126" s="19" t="s">
        <v>151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9" t="s">
        <v>77</v>
      </c>
      <c r="BK126" s="149">
        <f>ROUND(I126*H126,2)</f>
        <v>0</v>
      </c>
      <c r="BL126" s="19" t="s">
        <v>158</v>
      </c>
      <c r="BM126" s="148" t="s">
        <v>175</v>
      </c>
    </row>
    <row r="127" spans="1:65" s="2" customFormat="1">
      <c r="A127" s="34"/>
      <c r="B127" s="35"/>
      <c r="C127" s="34"/>
      <c r="D127" s="150" t="s">
        <v>160</v>
      </c>
      <c r="E127" s="34"/>
      <c r="F127" s="151" t="s">
        <v>176</v>
      </c>
      <c r="G127" s="34"/>
      <c r="H127" s="34"/>
      <c r="I127" s="152"/>
      <c r="J127" s="34"/>
      <c r="K127" s="34"/>
      <c r="L127" s="35"/>
      <c r="M127" s="153"/>
      <c r="N127" s="154"/>
      <c r="O127" s="55"/>
      <c r="P127" s="55"/>
      <c r="Q127" s="55"/>
      <c r="R127" s="55"/>
      <c r="S127" s="55"/>
      <c r="T127" s="56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9" t="s">
        <v>160</v>
      </c>
      <c r="AU127" s="19" t="s">
        <v>79</v>
      </c>
    </row>
    <row r="128" spans="1:65" s="13" customFormat="1">
      <c r="B128" s="155"/>
      <c r="D128" s="156" t="s">
        <v>162</v>
      </c>
      <c r="F128" s="158" t="s">
        <v>177</v>
      </c>
      <c r="H128" s="159">
        <v>9.5760000000000005</v>
      </c>
      <c r="I128" s="160"/>
      <c r="L128" s="155"/>
      <c r="M128" s="161"/>
      <c r="N128" s="162"/>
      <c r="O128" s="162"/>
      <c r="P128" s="162"/>
      <c r="Q128" s="162"/>
      <c r="R128" s="162"/>
      <c r="S128" s="162"/>
      <c r="T128" s="163"/>
      <c r="AT128" s="157" t="s">
        <v>162</v>
      </c>
      <c r="AU128" s="157" t="s">
        <v>79</v>
      </c>
      <c r="AV128" s="13" t="s">
        <v>79</v>
      </c>
      <c r="AW128" s="13" t="s">
        <v>4</v>
      </c>
      <c r="AX128" s="13" t="s">
        <v>77</v>
      </c>
      <c r="AY128" s="157" t="s">
        <v>151</v>
      </c>
    </row>
    <row r="129" spans="1:65" s="2" customFormat="1" ht="24.2" customHeight="1">
      <c r="A129" s="34"/>
      <c r="B129" s="136"/>
      <c r="C129" s="137" t="s">
        <v>178</v>
      </c>
      <c r="D129" s="137" t="s">
        <v>154</v>
      </c>
      <c r="E129" s="138" t="s">
        <v>179</v>
      </c>
      <c r="F129" s="139" t="s">
        <v>180</v>
      </c>
      <c r="G129" s="140" t="s">
        <v>181</v>
      </c>
      <c r="H129" s="141">
        <v>0.88500000000000001</v>
      </c>
      <c r="I129" s="142"/>
      <c r="J129" s="143">
        <f>ROUND(I129*H129,2)</f>
        <v>0</v>
      </c>
      <c r="K129" s="139" t="s">
        <v>1236</v>
      </c>
      <c r="L129" s="35"/>
      <c r="M129" s="144" t="s">
        <v>3</v>
      </c>
      <c r="N129" s="145" t="s">
        <v>40</v>
      </c>
      <c r="O129" s="55"/>
      <c r="P129" s="146">
        <f>O129*H129</f>
        <v>0</v>
      </c>
      <c r="Q129" s="146">
        <v>0</v>
      </c>
      <c r="R129" s="146">
        <f>Q129*H129</f>
        <v>0</v>
      </c>
      <c r="S129" s="146">
        <v>0</v>
      </c>
      <c r="T129" s="14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48" t="s">
        <v>158</v>
      </c>
      <c r="AT129" s="148" t="s">
        <v>154</v>
      </c>
      <c r="AU129" s="148" t="s">
        <v>79</v>
      </c>
      <c r="AY129" s="19" t="s">
        <v>151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9" t="s">
        <v>77</v>
      </c>
      <c r="BK129" s="149">
        <f>ROUND(I129*H129,2)</f>
        <v>0</v>
      </c>
      <c r="BL129" s="19" t="s">
        <v>158</v>
      </c>
      <c r="BM129" s="148" t="s">
        <v>182</v>
      </c>
    </row>
    <row r="130" spans="1:65" s="2" customFormat="1">
      <c r="A130" s="34"/>
      <c r="B130" s="35"/>
      <c r="C130" s="34"/>
      <c r="D130" s="150" t="s">
        <v>160</v>
      </c>
      <c r="E130" s="34"/>
      <c r="F130" s="151" t="s">
        <v>183</v>
      </c>
      <c r="G130" s="34"/>
      <c r="H130" s="34"/>
      <c r="I130" s="152"/>
      <c r="J130" s="34"/>
      <c r="K130" s="34"/>
      <c r="L130" s="35"/>
      <c r="M130" s="153"/>
      <c r="N130" s="154"/>
      <c r="O130" s="55"/>
      <c r="P130" s="55"/>
      <c r="Q130" s="55"/>
      <c r="R130" s="55"/>
      <c r="S130" s="55"/>
      <c r="T130" s="56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9" t="s">
        <v>160</v>
      </c>
      <c r="AU130" s="19" t="s">
        <v>79</v>
      </c>
    </row>
    <row r="131" spans="1:65" s="13" customFormat="1">
      <c r="B131" s="155"/>
      <c r="D131" s="156" t="s">
        <v>162</v>
      </c>
      <c r="E131" s="157" t="s">
        <v>3</v>
      </c>
      <c r="F131" s="158" t="s">
        <v>184</v>
      </c>
      <c r="H131" s="159">
        <v>0.88500000000000001</v>
      </c>
      <c r="I131" s="160"/>
      <c r="L131" s="155"/>
      <c r="M131" s="161"/>
      <c r="N131" s="162"/>
      <c r="O131" s="162"/>
      <c r="P131" s="162"/>
      <c r="Q131" s="162"/>
      <c r="R131" s="162"/>
      <c r="S131" s="162"/>
      <c r="T131" s="163"/>
      <c r="AT131" s="157" t="s">
        <v>162</v>
      </c>
      <c r="AU131" s="157" t="s">
        <v>79</v>
      </c>
      <c r="AV131" s="13" t="s">
        <v>79</v>
      </c>
      <c r="AW131" s="13" t="s">
        <v>31</v>
      </c>
      <c r="AX131" s="13" t="s">
        <v>77</v>
      </c>
      <c r="AY131" s="157" t="s">
        <v>151</v>
      </c>
    </row>
    <row r="132" spans="1:65" s="12" customFormat="1" ht="22.9" customHeight="1">
      <c r="B132" s="123"/>
      <c r="D132" s="124" t="s">
        <v>68</v>
      </c>
      <c r="E132" s="134" t="s">
        <v>185</v>
      </c>
      <c r="F132" s="134" t="s">
        <v>186</v>
      </c>
      <c r="I132" s="126"/>
      <c r="J132" s="135">
        <f>BK132</f>
        <v>0</v>
      </c>
      <c r="L132" s="123"/>
      <c r="M132" s="128"/>
      <c r="N132" s="129"/>
      <c r="O132" s="129"/>
      <c r="P132" s="130">
        <f>SUM(P133:P170)</f>
        <v>0</v>
      </c>
      <c r="Q132" s="129"/>
      <c r="R132" s="130">
        <f>SUM(R133:R170)</f>
        <v>0</v>
      </c>
      <c r="S132" s="129"/>
      <c r="T132" s="131">
        <f>SUM(T133:T170)</f>
        <v>0.32575600000000005</v>
      </c>
      <c r="AR132" s="124" t="s">
        <v>77</v>
      </c>
      <c r="AT132" s="132" t="s">
        <v>68</v>
      </c>
      <c r="AU132" s="132" t="s">
        <v>77</v>
      </c>
      <c r="AY132" s="124" t="s">
        <v>151</v>
      </c>
      <c r="BK132" s="133">
        <f>SUM(BK133:BK170)</f>
        <v>0</v>
      </c>
    </row>
    <row r="133" spans="1:65" s="2" customFormat="1" ht="24.2" customHeight="1">
      <c r="A133" s="34"/>
      <c r="B133" s="136"/>
      <c r="C133" s="137" t="s">
        <v>187</v>
      </c>
      <c r="D133" s="137" t="s">
        <v>154</v>
      </c>
      <c r="E133" s="138" t="s">
        <v>188</v>
      </c>
      <c r="F133" s="139" t="s">
        <v>189</v>
      </c>
      <c r="G133" s="140" t="s">
        <v>190</v>
      </c>
      <c r="H133" s="141">
        <v>2</v>
      </c>
      <c r="I133" s="142"/>
      <c r="J133" s="143">
        <f>ROUND(I133*H133,2)</f>
        <v>0</v>
      </c>
      <c r="K133" s="139" t="s">
        <v>1236</v>
      </c>
      <c r="L133" s="35"/>
      <c r="M133" s="144" t="s">
        <v>3</v>
      </c>
      <c r="N133" s="145" t="s">
        <v>40</v>
      </c>
      <c r="O133" s="55"/>
      <c r="P133" s="146">
        <f>O133*H133</f>
        <v>0</v>
      </c>
      <c r="Q133" s="146">
        <v>0</v>
      </c>
      <c r="R133" s="146">
        <f>Q133*H133</f>
        <v>0</v>
      </c>
      <c r="S133" s="146">
        <v>1E-4</v>
      </c>
      <c r="T133" s="147">
        <f>S133*H133</f>
        <v>2.0000000000000001E-4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48" t="s">
        <v>158</v>
      </c>
      <c r="AT133" s="148" t="s">
        <v>154</v>
      </c>
      <c r="AU133" s="148" t="s">
        <v>79</v>
      </c>
      <c r="AY133" s="19" t="s">
        <v>151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9" t="s">
        <v>77</v>
      </c>
      <c r="BK133" s="149">
        <f>ROUND(I133*H133,2)</f>
        <v>0</v>
      </c>
      <c r="BL133" s="19" t="s">
        <v>158</v>
      </c>
      <c r="BM133" s="148" t="s">
        <v>191</v>
      </c>
    </row>
    <row r="134" spans="1:65" s="2" customFormat="1">
      <c r="A134" s="34"/>
      <c r="B134" s="35"/>
      <c r="C134" s="34"/>
      <c r="D134" s="150" t="s">
        <v>160</v>
      </c>
      <c r="E134" s="34"/>
      <c r="F134" s="151" t="s">
        <v>192</v>
      </c>
      <c r="G134" s="34"/>
      <c r="H134" s="34"/>
      <c r="I134" s="152"/>
      <c r="J134" s="34"/>
      <c r="K134" s="34"/>
      <c r="L134" s="35"/>
      <c r="M134" s="153"/>
      <c r="N134" s="154"/>
      <c r="O134" s="55"/>
      <c r="P134" s="55"/>
      <c r="Q134" s="55"/>
      <c r="R134" s="55"/>
      <c r="S134" s="55"/>
      <c r="T134" s="56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9" t="s">
        <v>160</v>
      </c>
      <c r="AU134" s="19" t="s">
        <v>79</v>
      </c>
    </row>
    <row r="135" spans="1:65" s="2" customFormat="1" ht="37.9" customHeight="1">
      <c r="A135" s="34"/>
      <c r="B135" s="136"/>
      <c r="C135" s="137" t="s">
        <v>193</v>
      </c>
      <c r="D135" s="137" t="s">
        <v>154</v>
      </c>
      <c r="E135" s="138" t="s">
        <v>194</v>
      </c>
      <c r="F135" s="139" t="s">
        <v>195</v>
      </c>
      <c r="G135" s="140" t="s">
        <v>82</v>
      </c>
      <c r="H135" s="141">
        <v>1.4139999999999999</v>
      </c>
      <c r="I135" s="142"/>
      <c r="J135" s="143">
        <f>ROUND(I135*H135,2)</f>
        <v>0</v>
      </c>
      <c r="K135" s="139" t="s">
        <v>1236</v>
      </c>
      <c r="L135" s="35"/>
      <c r="M135" s="144" t="s">
        <v>3</v>
      </c>
      <c r="N135" s="145" t="s">
        <v>40</v>
      </c>
      <c r="O135" s="55"/>
      <c r="P135" s="146">
        <f>O135*H135</f>
        <v>0</v>
      </c>
      <c r="Q135" s="146">
        <v>0</v>
      </c>
      <c r="R135" s="146">
        <f>Q135*H135</f>
        <v>0</v>
      </c>
      <c r="S135" s="146">
        <v>7.5999999999999998E-2</v>
      </c>
      <c r="T135" s="147">
        <f>S135*H135</f>
        <v>0.10746399999999999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48" t="s">
        <v>196</v>
      </c>
      <c r="AT135" s="148" t="s">
        <v>154</v>
      </c>
      <c r="AU135" s="148" t="s">
        <v>79</v>
      </c>
      <c r="AY135" s="19" t="s">
        <v>151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9" t="s">
        <v>77</v>
      </c>
      <c r="BK135" s="149">
        <f>ROUND(I135*H135,2)</f>
        <v>0</v>
      </c>
      <c r="BL135" s="19" t="s">
        <v>196</v>
      </c>
      <c r="BM135" s="148" t="s">
        <v>197</v>
      </c>
    </row>
    <row r="136" spans="1:65" s="2" customFormat="1">
      <c r="A136" s="34"/>
      <c r="B136" s="35"/>
      <c r="C136" s="34"/>
      <c r="D136" s="150" t="s">
        <v>160</v>
      </c>
      <c r="E136" s="34"/>
      <c r="F136" s="151" t="s">
        <v>198</v>
      </c>
      <c r="G136" s="34"/>
      <c r="H136" s="34"/>
      <c r="I136" s="152"/>
      <c r="J136" s="34"/>
      <c r="K136" s="34"/>
      <c r="L136" s="35"/>
      <c r="M136" s="153"/>
      <c r="N136" s="154"/>
      <c r="O136" s="55"/>
      <c r="P136" s="55"/>
      <c r="Q136" s="55"/>
      <c r="R136" s="55"/>
      <c r="S136" s="55"/>
      <c r="T136" s="56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9" t="s">
        <v>160</v>
      </c>
      <c r="AU136" s="19" t="s">
        <v>79</v>
      </c>
    </row>
    <row r="137" spans="1:65" s="13" customFormat="1">
      <c r="B137" s="155"/>
      <c r="D137" s="156" t="s">
        <v>162</v>
      </c>
      <c r="E137" s="157" t="s">
        <v>3</v>
      </c>
      <c r="F137" s="158" t="s">
        <v>199</v>
      </c>
      <c r="H137" s="159">
        <v>1.4139999999999999</v>
      </c>
      <c r="I137" s="160"/>
      <c r="L137" s="155"/>
      <c r="M137" s="161"/>
      <c r="N137" s="162"/>
      <c r="O137" s="162"/>
      <c r="P137" s="162"/>
      <c r="Q137" s="162"/>
      <c r="R137" s="162"/>
      <c r="S137" s="162"/>
      <c r="T137" s="163"/>
      <c r="AT137" s="157" t="s">
        <v>162</v>
      </c>
      <c r="AU137" s="157" t="s">
        <v>79</v>
      </c>
      <c r="AV137" s="13" t="s">
        <v>79</v>
      </c>
      <c r="AW137" s="13" t="s">
        <v>31</v>
      </c>
      <c r="AX137" s="13" t="s">
        <v>77</v>
      </c>
      <c r="AY137" s="157" t="s">
        <v>151</v>
      </c>
    </row>
    <row r="138" spans="1:65" s="2" customFormat="1" ht="24.2" customHeight="1">
      <c r="A138" s="34"/>
      <c r="B138" s="136"/>
      <c r="C138" s="137" t="s">
        <v>200</v>
      </c>
      <c r="D138" s="137" t="s">
        <v>154</v>
      </c>
      <c r="E138" s="138" t="s">
        <v>201</v>
      </c>
      <c r="F138" s="139" t="s">
        <v>202</v>
      </c>
      <c r="G138" s="140" t="s">
        <v>190</v>
      </c>
      <c r="H138" s="141">
        <v>2</v>
      </c>
      <c r="I138" s="142"/>
      <c r="J138" s="143">
        <f>ROUND(I138*H138,2)</f>
        <v>0</v>
      </c>
      <c r="K138" s="139" t="s">
        <v>1236</v>
      </c>
      <c r="L138" s="35"/>
      <c r="M138" s="144" t="s">
        <v>3</v>
      </c>
      <c r="N138" s="145" t="s">
        <v>40</v>
      </c>
      <c r="O138" s="55"/>
      <c r="P138" s="146">
        <f>O138*H138</f>
        <v>0</v>
      </c>
      <c r="Q138" s="146">
        <v>0</v>
      </c>
      <c r="R138" s="146">
        <f>Q138*H138</f>
        <v>0</v>
      </c>
      <c r="S138" s="146">
        <v>2.4E-2</v>
      </c>
      <c r="T138" s="147">
        <f>S138*H138</f>
        <v>4.8000000000000001E-2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48" t="s">
        <v>196</v>
      </c>
      <c r="AT138" s="148" t="s">
        <v>154</v>
      </c>
      <c r="AU138" s="148" t="s">
        <v>79</v>
      </c>
      <c r="AY138" s="19" t="s">
        <v>151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9" t="s">
        <v>77</v>
      </c>
      <c r="BK138" s="149">
        <f>ROUND(I138*H138,2)</f>
        <v>0</v>
      </c>
      <c r="BL138" s="19" t="s">
        <v>196</v>
      </c>
      <c r="BM138" s="148" t="s">
        <v>203</v>
      </c>
    </row>
    <row r="139" spans="1:65" s="2" customFormat="1">
      <c r="A139" s="34"/>
      <c r="B139" s="35"/>
      <c r="C139" s="34"/>
      <c r="D139" s="150" t="s">
        <v>160</v>
      </c>
      <c r="E139" s="34"/>
      <c r="F139" s="151" t="s">
        <v>204</v>
      </c>
      <c r="G139" s="34"/>
      <c r="H139" s="34"/>
      <c r="I139" s="152"/>
      <c r="J139" s="34"/>
      <c r="K139" s="34"/>
      <c r="L139" s="35"/>
      <c r="M139" s="153"/>
      <c r="N139" s="154"/>
      <c r="O139" s="55"/>
      <c r="P139" s="55"/>
      <c r="Q139" s="55"/>
      <c r="R139" s="55"/>
      <c r="S139" s="55"/>
      <c r="T139" s="56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9" t="s">
        <v>160</v>
      </c>
      <c r="AU139" s="19" t="s">
        <v>79</v>
      </c>
    </row>
    <row r="140" spans="1:65" s="2" customFormat="1" ht="24.2" customHeight="1">
      <c r="A140" s="34"/>
      <c r="B140" s="136"/>
      <c r="C140" s="137" t="s">
        <v>205</v>
      </c>
      <c r="D140" s="137" t="s">
        <v>154</v>
      </c>
      <c r="E140" s="138" t="s">
        <v>206</v>
      </c>
      <c r="F140" s="139" t="s">
        <v>207</v>
      </c>
      <c r="G140" s="140" t="s">
        <v>208</v>
      </c>
      <c r="H140" s="141">
        <v>2</v>
      </c>
      <c r="I140" s="142"/>
      <c r="J140" s="143">
        <f>ROUND(I140*H140,2)</f>
        <v>0</v>
      </c>
      <c r="K140" s="139" t="s">
        <v>1236</v>
      </c>
      <c r="L140" s="35"/>
      <c r="M140" s="144" t="s">
        <v>3</v>
      </c>
      <c r="N140" s="145" t="s">
        <v>40</v>
      </c>
      <c r="O140" s="55"/>
      <c r="P140" s="146">
        <f>O140*H140</f>
        <v>0</v>
      </c>
      <c r="Q140" s="146">
        <v>0</v>
      </c>
      <c r="R140" s="146">
        <f>Q140*H140</f>
        <v>0</v>
      </c>
      <c r="S140" s="146">
        <v>1.933E-2</v>
      </c>
      <c r="T140" s="147">
        <f>S140*H140</f>
        <v>3.866E-2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48" t="s">
        <v>196</v>
      </c>
      <c r="AT140" s="148" t="s">
        <v>154</v>
      </c>
      <c r="AU140" s="148" t="s">
        <v>79</v>
      </c>
      <c r="AY140" s="19" t="s">
        <v>151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9" t="s">
        <v>77</v>
      </c>
      <c r="BK140" s="149">
        <f>ROUND(I140*H140,2)</f>
        <v>0</v>
      </c>
      <c r="BL140" s="19" t="s">
        <v>196</v>
      </c>
      <c r="BM140" s="148" t="s">
        <v>209</v>
      </c>
    </row>
    <row r="141" spans="1:65" s="2" customFormat="1">
      <c r="A141" s="34"/>
      <c r="B141" s="35"/>
      <c r="C141" s="34"/>
      <c r="D141" s="150" t="s">
        <v>160</v>
      </c>
      <c r="E141" s="34"/>
      <c r="F141" s="151" t="s">
        <v>210</v>
      </c>
      <c r="G141" s="34"/>
      <c r="H141" s="34"/>
      <c r="I141" s="152"/>
      <c r="J141" s="34"/>
      <c r="K141" s="34"/>
      <c r="L141" s="35"/>
      <c r="M141" s="153"/>
      <c r="N141" s="154"/>
      <c r="O141" s="55"/>
      <c r="P141" s="55"/>
      <c r="Q141" s="55"/>
      <c r="R141" s="55"/>
      <c r="S141" s="55"/>
      <c r="T141" s="56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9" t="s">
        <v>160</v>
      </c>
      <c r="AU141" s="19" t="s">
        <v>79</v>
      </c>
    </row>
    <row r="142" spans="1:65" s="2" customFormat="1" ht="21.75" customHeight="1">
      <c r="A142" s="34"/>
      <c r="B142" s="136"/>
      <c r="C142" s="137" t="s">
        <v>211</v>
      </c>
      <c r="D142" s="137" t="s">
        <v>154</v>
      </c>
      <c r="E142" s="138" t="s">
        <v>212</v>
      </c>
      <c r="F142" s="139" t="s">
        <v>213</v>
      </c>
      <c r="G142" s="140" t="s">
        <v>208</v>
      </c>
      <c r="H142" s="141">
        <v>1</v>
      </c>
      <c r="I142" s="142"/>
      <c r="J142" s="143">
        <f>ROUND(I142*H142,2)</f>
        <v>0</v>
      </c>
      <c r="K142" s="139" t="s">
        <v>1236</v>
      </c>
      <c r="L142" s="35"/>
      <c r="M142" s="144" t="s">
        <v>3</v>
      </c>
      <c r="N142" s="145" t="s">
        <v>40</v>
      </c>
      <c r="O142" s="55"/>
      <c r="P142" s="146">
        <f>O142*H142</f>
        <v>0</v>
      </c>
      <c r="Q142" s="146">
        <v>0</v>
      </c>
      <c r="R142" s="146">
        <f>Q142*H142</f>
        <v>0</v>
      </c>
      <c r="S142" s="146">
        <v>1.9460000000000002E-2</v>
      </c>
      <c r="T142" s="147">
        <f>S142*H142</f>
        <v>1.9460000000000002E-2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48" t="s">
        <v>196</v>
      </c>
      <c r="AT142" s="148" t="s">
        <v>154</v>
      </c>
      <c r="AU142" s="148" t="s">
        <v>79</v>
      </c>
      <c r="AY142" s="19" t="s">
        <v>151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19" t="s">
        <v>77</v>
      </c>
      <c r="BK142" s="149">
        <f>ROUND(I142*H142,2)</f>
        <v>0</v>
      </c>
      <c r="BL142" s="19" t="s">
        <v>196</v>
      </c>
      <c r="BM142" s="148" t="s">
        <v>214</v>
      </c>
    </row>
    <row r="143" spans="1:65" s="2" customFormat="1">
      <c r="A143" s="34"/>
      <c r="B143" s="35"/>
      <c r="C143" s="34"/>
      <c r="D143" s="150" t="s">
        <v>160</v>
      </c>
      <c r="E143" s="34"/>
      <c r="F143" s="151" t="s">
        <v>215</v>
      </c>
      <c r="G143" s="34"/>
      <c r="H143" s="34"/>
      <c r="I143" s="152"/>
      <c r="J143" s="34"/>
      <c r="K143" s="34"/>
      <c r="L143" s="35"/>
      <c r="M143" s="153"/>
      <c r="N143" s="154"/>
      <c r="O143" s="55"/>
      <c r="P143" s="55"/>
      <c r="Q143" s="55"/>
      <c r="R143" s="55"/>
      <c r="S143" s="55"/>
      <c r="T143" s="56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9" t="s">
        <v>160</v>
      </c>
      <c r="AU143" s="19" t="s">
        <v>79</v>
      </c>
    </row>
    <row r="144" spans="1:65" s="2" customFormat="1" ht="16.5" customHeight="1">
      <c r="A144" s="34"/>
      <c r="B144" s="136"/>
      <c r="C144" s="137" t="s">
        <v>216</v>
      </c>
      <c r="D144" s="137" t="s">
        <v>154</v>
      </c>
      <c r="E144" s="138" t="s">
        <v>217</v>
      </c>
      <c r="F144" s="139" t="s">
        <v>218</v>
      </c>
      <c r="G144" s="140" t="s">
        <v>208</v>
      </c>
      <c r="H144" s="141">
        <v>1</v>
      </c>
      <c r="I144" s="142"/>
      <c r="J144" s="143">
        <f>ROUND(I144*H144,2)</f>
        <v>0</v>
      </c>
      <c r="K144" s="139" t="s">
        <v>1236</v>
      </c>
      <c r="L144" s="35"/>
      <c r="M144" s="144" t="s">
        <v>3</v>
      </c>
      <c r="N144" s="145" t="s">
        <v>40</v>
      </c>
      <c r="O144" s="55"/>
      <c r="P144" s="146">
        <f>O144*H144</f>
        <v>0</v>
      </c>
      <c r="Q144" s="146">
        <v>0</v>
      </c>
      <c r="R144" s="146">
        <f>Q144*H144</f>
        <v>0</v>
      </c>
      <c r="S144" s="146">
        <v>1.56E-3</v>
      </c>
      <c r="T144" s="147">
        <f>S144*H144</f>
        <v>1.56E-3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48" t="s">
        <v>196</v>
      </c>
      <c r="AT144" s="148" t="s">
        <v>154</v>
      </c>
      <c r="AU144" s="148" t="s">
        <v>79</v>
      </c>
      <c r="AY144" s="19" t="s">
        <v>151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9" t="s">
        <v>77</v>
      </c>
      <c r="BK144" s="149">
        <f>ROUND(I144*H144,2)</f>
        <v>0</v>
      </c>
      <c r="BL144" s="19" t="s">
        <v>196</v>
      </c>
      <c r="BM144" s="148" t="s">
        <v>219</v>
      </c>
    </row>
    <row r="145" spans="1:65" s="2" customFormat="1">
      <c r="A145" s="34"/>
      <c r="B145" s="35"/>
      <c r="C145" s="34"/>
      <c r="D145" s="150" t="s">
        <v>160</v>
      </c>
      <c r="E145" s="34"/>
      <c r="F145" s="151" t="s">
        <v>220</v>
      </c>
      <c r="G145" s="34"/>
      <c r="H145" s="34"/>
      <c r="I145" s="152"/>
      <c r="J145" s="34"/>
      <c r="K145" s="34"/>
      <c r="L145" s="35"/>
      <c r="M145" s="153"/>
      <c r="N145" s="154"/>
      <c r="O145" s="55"/>
      <c r="P145" s="55"/>
      <c r="Q145" s="55"/>
      <c r="R145" s="55"/>
      <c r="S145" s="55"/>
      <c r="T145" s="56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9" t="s">
        <v>160</v>
      </c>
      <c r="AU145" s="19" t="s">
        <v>79</v>
      </c>
    </row>
    <row r="146" spans="1:65" s="2" customFormat="1" ht="24.2" customHeight="1">
      <c r="A146" s="34"/>
      <c r="B146" s="136"/>
      <c r="C146" s="137" t="s">
        <v>9</v>
      </c>
      <c r="D146" s="137" t="s">
        <v>154</v>
      </c>
      <c r="E146" s="138" t="s">
        <v>221</v>
      </c>
      <c r="F146" s="139" t="s">
        <v>222</v>
      </c>
      <c r="G146" s="140" t="s">
        <v>181</v>
      </c>
      <c r="H146" s="141">
        <v>10.199999999999999</v>
      </c>
      <c r="I146" s="142"/>
      <c r="J146" s="143">
        <f>ROUND(I146*H146,2)</f>
        <v>0</v>
      </c>
      <c r="K146" s="139" t="s">
        <v>1236</v>
      </c>
      <c r="L146" s="35"/>
      <c r="M146" s="144" t="s">
        <v>3</v>
      </c>
      <c r="N146" s="145" t="s">
        <v>40</v>
      </c>
      <c r="O146" s="55"/>
      <c r="P146" s="146">
        <f>O146*H146</f>
        <v>0</v>
      </c>
      <c r="Q146" s="146">
        <v>0</v>
      </c>
      <c r="R146" s="146">
        <f>Q146*H146</f>
        <v>0</v>
      </c>
      <c r="S146" s="146">
        <v>2.2000000000000001E-3</v>
      </c>
      <c r="T146" s="147">
        <f>S146*H146</f>
        <v>2.2439999999999998E-2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48" t="s">
        <v>196</v>
      </c>
      <c r="AT146" s="148" t="s">
        <v>154</v>
      </c>
      <c r="AU146" s="148" t="s">
        <v>79</v>
      </c>
      <c r="AY146" s="19" t="s">
        <v>151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9" t="s">
        <v>77</v>
      </c>
      <c r="BK146" s="149">
        <f>ROUND(I146*H146,2)</f>
        <v>0</v>
      </c>
      <c r="BL146" s="19" t="s">
        <v>196</v>
      </c>
      <c r="BM146" s="148" t="s">
        <v>223</v>
      </c>
    </row>
    <row r="147" spans="1:65" s="2" customFormat="1">
      <c r="A147" s="34"/>
      <c r="B147" s="35"/>
      <c r="C147" s="34"/>
      <c r="D147" s="150" t="s">
        <v>160</v>
      </c>
      <c r="E147" s="34"/>
      <c r="F147" s="151" t="s">
        <v>224</v>
      </c>
      <c r="G147" s="34"/>
      <c r="H147" s="34"/>
      <c r="I147" s="152"/>
      <c r="J147" s="34"/>
      <c r="K147" s="34"/>
      <c r="L147" s="35"/>
      <c r="M147" s="153"/>
      <c r="N147" s="154"/>
      <c r="O147" s="55"/>
      <c r="P147" s="55"/>
      <c r="Q147" s="55"/>
      <c r="R147" s="55"/>
      <c r="S147" s="55"/>
      <c r="T147" s="56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9" t="s">
        <v>160</v>
      </c>
      <c r="AU147" s="19" t="s">
        <v>79</v>
      </c>
    </row>
    <row r="148" spans="1:65" s="13" customFormat="1">
      <c r="B148" s="155"/>
      <c r="D148" s="156" t="s">
        <v>162</v>
      </c>
      <c r="E148" s="157" t="s">
        <v>3</v>
      </c>
      <c r="F148" s="158" t="s">
        <v>225</v>
      </c>
      <c r="H148" s="159">
        <v>7.4</v>
      </c>
      <c r="I148" s="160"/>
      <c r="L148" s="155"/>
      <c r="M148" s="161"/>
      <c r="N148" s="162"/>
      <c r="O148" s="162"/>
      <c r="P148" s="162"/>
      <c r="Q148" s="162"/>
      <c r="R148" s="162"/>
      <c r="S148" s="162"/>
      <c r="T148" s="163"/>
      <c r="AT148" s="157" t="s">
        <v>162</v>
      </c>
      <c r="AU148" s="157" t="s">
        <v>79</v>
      </c>
      <c r="AV148" s="13" t="s">
        <v>79</v>
      </c>
      <c r="AW148" s="13" t="s">
        <v>31</v>
      </c>
      <c r="AX148" s="13" t="s">
        <v>69</v>
      </c>
      <c r="AY148" s="157" t="s">
        <v>151</v>
      </c>
    </row>
    <row r="149" spans="1:65" s="13" customFormat="1">
      <c r="B149" s="155"/>
      <c r="D149" s="156" t="s">
        <v>162</v>
      </c>
      <c r="E149" s="157" t="s">
        <v>3</v>
      </c>
      <c r="F149" s="158" t="s">
        <v>226</v>
      </c>
      <c r="H149" s="159">
        <v>2.8</v>
      </c>
      <c r="I149" s="160"/>
      <c r="L149" s="155"/>
      <c r="M149" s="161"/>
      <c r="N149" s="162"/>
      <c r="O149" s="162"/>
      <c r="P149" s="162"/>
      <c r="Q149" s="162"/>
      <c r="R149" s="162"/>
      <c r="S149" s="162"/>
      <c r="T149" s="163"/>
      <c r="AT149" s="157" t="s">
        <v>162</v>
      </c>
      <c r="AU149" s="157" t="s">
        <v>79</v>
      </c>
      <c r="AV149" s="13" t="s">
        <v>79</v>
      </c>
      <c r="AW149" s="13" t="s">
        <v>31</v>
      </c>
      <c r="AX149" s="13" t="s">
        <v>69</v>
      </c>
      <c r="AY149" s="157" t="s">
        <v>151</v>
      </c>
    </row>
    <row r="150" spans="1:65" s="14" customFormat="1">
      <c r="B150" s="164"/>
      <c r="D150" s="156" t="s">
        <v>162</v>
      </c>
      <c r="E150" s="165" t="s">
        <v>3</v>
      </c>
      <c r="F150" s="166" t="s">
        <v>164</v>
      </c>
      <c r="H150" s="167">
        <v>10.199999999999999</v>
      </c>
      <c r="I150" s="168"/>
      <c r="L150" s="164"/>
      <c r="M150" s="169"/>
      <c r="N150" s="170"/>
      <c r="O150" s="170"/>
      <c r="P150" s="170"/>
      <c r="Q150" s="170"/>
      <c r="R150" s="170"/>
      <c r="S150" s="170"/>
      <c r="T150" s="171"/>
      <c r="AT150" s="165" t="s">
        <v>162</v>
      </c>
      <c r="AU150" s="165" t="s">
        <v>79</v>
      </c>
      <c r="AV150" s="14" t="s">
        <v>158</v>
      </c>
      <c r="AW150" s="14" t="s">
        <v>31</v>
      </c>
      <c r="AX150" s="14" t="s">
        <v>77</v>
      </c>
      <c r="AY150" s="165" t="s">
        <v>151</v>
      </c>
    </row>
    <row r="151" spans="1:65" s="2" customFormat="1" ht="24.2" customHeight="1">
      <c r="A151" s="34"/>
      <c r="B151" s="136"/>
      <c r="C151" s="137" t="s">
        <v>227</v>
      </c>
      <c r="D151" s="137" t="s">
        <v>154</v>
      </c>
      <c r="E151" s="138" t="s">
        <v>228</v>
      </c>
      <c r="F151" s="139" t="s">
        <v>229</v>
      </c>
      <c r="G151" s="140" t="s">
        <v>181</v>
      </c>
      <c r="H151" s="141">
        <v>1.5</v>
      </c>
      <c r="I151" s="142"/>
      <c r="J151" s="143">
        <f>ROUND(I151*H151,2)</f>
        <v>0</v>
      </c>
      <c r="K151" s="139" t="s">
        <v>1236</v>
      </c>
      <c r="L151" s="35"/>
      <c r="M151" s="144" t="s">
        <v>3</v>
      </c>
      <c r="N151" s="145" t="s">
        <v>40</v>
      </c>
      <c r="O151" s="55"/>
      <c r="P151" s="146">
        <f>O151*H151</f>
        <v>0</v>
      </c>
      <c r="Q151" s="146">
        <v>0</v>
      </c>
      <c r="R151" s="146">
        <f>Q151*H151</f>
        <v>0</v>
      </c>
      <c r="S151" s="146">
        <v>3.0000000000000001E-3</v>
      </c>
      <c r="T151" s="147">
        <f>S151*H151</f>
        <v>4.5000000000000005E-3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48" t="s">
        <v>196</v>
      </c>
      <c r="AT151" s="148" t="s">
        <v>154</v>
      </c>
      <c r="AU151" s="148" t="s">
        <v>79</v>
      </c>
      <c r="AY151" s="19" t="s">
        <v>151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9" t="s">
        <v>77</v>
      </c>
      <c r="BK151" s="149">
        <f>ROUND(I151*H151,2)</f>
        <v>0</v>
      </c>
      <c r="BL151" s="19" t="s">
        <v>196</v>
      </c>
      <c r="BM151" s="148" t="s">
        <v>230</v>
      </c>
    </row>
    <row r="152" spans="1:65" s="2" customFormat="1">
      <c r="A152" s="34"/>
      <c r="B152" s="35"/>
      <c r="C152" s="34"/>
      <c r="D152" s="150" t="s">
        <v>160</v>
      </c>
      <c r="E152" s="34"/>
      <c r="F152" s="151" t="s">
        <v>231</v>
      </c>
      <c r="G152" s="34"/>
      <c r="H152" s="34"/>
      <c r="I152" s="152"/>
      <c r="J152" s="34"/>
      <c r="K152" s="34"/>
      <c r="L152" s="35"/>
      <c r="M152" s="153"/>
      <c r="N152" s="154"/>
      <c r="O152" s="55"/>
      <c r="P152" s="55"/>
      <c r="Q152" s="55"/>
      <c r="R152" s="55"/>
      <c r="S152" s="55"/>
      <c r="T152" s="56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9" t="s">
        <v>160</v>
      </c>
      <c r="AU152" s="19" t="s">
        <v>79</v>
      </c>
    </row>
    <row r="153" spans="1:65" s="13" customFormat="1">
      <c r="B153" s="155"/>
      <c r="D153" s="156" t="s">
        <v>162</v>
      </c>
      <c r="E153" s="157" t="s">
        <v>3</v>
      </c>
      <c r="F153" s="158" t="s">
        <v>232</v>
      </c>
      <c r="H153" s="159">
        <v>1.5</v>
      </c>
      <c r="I153" s="160"/>
      <c r="L153" s="155"/>
      <c r="M153" s="161"/>
      <c r="N153" s="162"/>
      <c r="O153" s="162"/>
      <c r="P153" s="162"/>
      <c r="Q153" s="162"/>
      <c r="R153" s="162"/>
      <c r="S153" s="162"/>
      <c r="T153" s="163"/>
      <c r="AT153" s="157" t="s">
        <v>162</v>
      </c>
      <c r="AU153" s="157" t="s">
        <v>79</v>
      </c>
      <c r="AV153" s="13" t="s">
        <v>79</v>
      </c>
      <c r="AW153" s="13" t="s">
        <v>31</v>
      </c>
      <c r="AX153" s="13" t="s">
        <v>77</v>
      </c>
      <c r="AY153" s="157" t="s">
        <v>151</v>
      </c>
    </row>
    <row r="154" spans="1:65" s="2" customFormat="1" ht="44.25" customHeight="1">
      <c r="A154" s="34"/>
      <c r="B154" s="136"/>
      <c r="C154" s="137" t="s">
        <v>233</v>
      </c>
      <c r="D154" s="137" t="s">
        <v>154</v>
      </c>
      <c r="E154" s="138" t="s">
        <v>234</v>
      </c>
      <c r="F154" s="139" t="s">
        <v>235</v>
      </c>
      <c r="G154" s="140" t="s">
        <v>82</v>
      </c>
      <c r="H154" s="141">
        <v>2.4319999999999999</v>
      </c>
      <c r="I154" s="142"/>
      <c r="J154" s="143">
        <f>ROUND(I154*H154,2)</f>
        <v>0</v>
      </c>
      <c r="K154" s="139" t="s">
        <v>1236</v>
      </c>
      <c r="L154" s="35"/>
      <c r="M154" s="144" t="s">
        <v>3</v>
      </c>
      <c r="N154" s="145" t="s">
        <v>40</v>
      </c>
      <c r="O154" s="55"/>
      <c r="P154" s="146">
        <f>O154*H154</f>
        <v>0</v>
      </c>
      <c r="Q154" s="146">
        <v>0</v>
      </c>
      <c r="R154" s="146">
        <f>Q154*H154</f>
        <v>0</v>
      </c>
      <c r="S154" s="146">
        <v>2.1999999999999999E-2</v>
      </c>
      <c r="T154" s="147">
        <f>S154*H154</f>
        <v>5.3503999999999996E-2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48" t="s">
        <v>196</v>
      </c>
      <c r="AT154" s="148" t="s">
        <v>154</v>
      </c>
      <c r="AU154" s="148" t="s">
        <v>79</v>
      </c>
      <c r="AY154" s="19" t="s">
        <v>151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9" t="s">
        <v>77</v>
      </c>
      <c r="BK154" s="149">
        <f>ROUND(I154*H154,2)</f>
        <v>0</v>
      </c>
      <c r="BL154" s="19" t="s">
        <v>196</v>
      </c>
      <c r="BM154" s="148" t="s">
        <v>236</v>
      </c>
    </row>
    <row r="155" spans="1:65" s="2" customFormat="1">
      <c r="A155" s="34"/>
      <c r="B155" s="35"/>
      <c r="C155" s="34"/>
      <c r="D155" s="150" t="s">
        <v>160</v>
      </c>
      <c r="E155" s="34"/>
      <c r="F155" s="151" t="s">
        <v>237</v>
      </c>
      <c r="G155" s="34"/>
      <c r="H155" s="34"/>
      <c r="I155" s="152"/>
      <c r="J155" s="34"/>
      <c r="K155" s="34"/>
      <c r="L155" s="35"/>
      <c r="M155" s="153"/>
      <c r="N155" s="154"/>
      <c r="O155" s="55"/>
      <c r="P155" s="55"/>
      <c r="Q155" s="55"/>
      <c r="R155" s="55"/>
      <c r="S155" s="55"/>
      <c r="T155" s="56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9" t="s">
        <v>160</v>
      </c>
      <c r="AU155" s="19" t="s">
        <v>79</v>
      </c>
    </row>
    <row r="156" spans="1:65" s="13" customFormat="1">
      <c r="B156" s="155"/>
      <c r="D156" s="156" t="s">
        <v>162</v>
      </c>
      <c r="E156" s="157" t="s">
        <v>3</v>
      </c>
      <c r="F156" s="158" t="s">
        <v>238</v>
      </c>
      <c r="H156" s="159">
        <v>2.4319999999999999</v>
      </c>
      <c r="I156" s="160"/>
      <c r="L156" s="155"/>
      <c r="M156" s="161"/>
      <c r="N156" s="162"/>
      <c r="O156" s="162"/>
      <c r="P156" s="162"/>
      <c r="Q156" s="162"/>
      <c r="R156" s="162"/>
      <c r="S156" s="162"/>
      <c r="T156" s="163"/>
      <c r="AT156" s="157" t="s">
        <v>162</v>
      </c>
      <c r="AU156" s="157" t="s">
        <v>79</v>
      </c>
      <c r="AV156" s="13" t="s">
        <v>79</v>
      </c>
      <c r="AW156" s="13" t="s">
        <v>31</v>
      </c>
      <c r="AX156" s="13" t="s">
        <v>77</v>
      </c>
      <c r="AY156" s="157" t="s">
        <v>151</v>
      </c>
    </row>
    <row r="157" spans="1:65" s="2" customFormat="1" ht="44.25" customHeight="1">
      <c r="A157" s="34"/>
      <c r="B157" s="136"/>
      <c r="C157" s="137" t="s">
        <v>239</v>
      </c>
      <c r="D157" s="137" t="s">
        <v>154</v>
      </c>
      <c r="E157" s="138" t="s">
        <v>240</v>
      </c>
      <c r="F157" s="139" t="s">
        <v>241</v>
      </c>
      <c r="G157" s="140" t="s">
        <v>190</v>
      </c>
      <c r="H157" s="141">
        <v>1</v>
      </c>
      <c r="I157" s="142"/>
      <c r="J157" s="143">
        <f>ROUND(I157*H157,2)</f>
        <v>0</v>
      </c>
      <c r="K157" s="139" t="s">
        <v>1236</v>
      </c>
      <c r="L157" s="35"/>
      <c r="M157" s="144" t="s">
        <v>3</v>
      </c>
      <c r="N157" s="145" t="s">
        <v>40</v>
      </c>
      <c r="O157" s="55"/>
      <c r="P157" s="146">
        <f>O157*H157</f>
        <v>0</v>
      </c>
      <c r="Q157" s="146">
        <v>0</v>
      </c>
      <c r="R157" s="146">
        <f>Q157*H157</f>
        <v>0</v>
      </c>
      <c r="S157" s="146">
        <v>4.8000000000000001E-5</v>
      </c>
      <c r="T157" s="147">
        <f>S157*H157</f>
        <v>4.8000000000000001E-5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48" t="s">
        <v>158</v>
      </c>
      <c r="AT157" s="148" t="s">
        <v>154</v>
      </c>
      <c r="AU157" s="148" t="s">
        <v>79</v>
      </c>
      <c r="AY157" s="19" t="s">
        <v>151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9" t="s">
        <v>77</v>
      </c>
      <c r="BK157" s="149">
        <f>ROUND(I157*H157,2)</f>
        <v>0</v>
      </c>
      <c r="BL157" s="19" t="s">
        <v>158</v>
      </c>
      <c r="BM157" s="148" t="s">
        <v>242</v>
      </c>
    </row>
    <row r="158" spans="1:65" s="2" customFormat="1">
      <c r="A158" s="34"/>
      <c r="B158" s="35"/>
      <c r="C158" s="34"/>
      <c r="D158" s="150" t="s">
        <v>160</v>
      </c>
      <c r="E158" s="34"/>
      <c r="F158" s="151" t="s">
        <v>243</v>
      </c>
      <c r="G158" s="34"/>
      <c r="H158" s="34"/>
      <c r="I158" s="152"/>
      <c r="J158" s="34"/>
      <c r="K158" s="34"/>
      <c r="L158" s="35"/>
      <c r="M158" s="153"/>
      <c r="N158" s="154"/>
      <c r="O158" s="55"/>
      <c r="P158" s="55"/>
      <c r="Q158" s="55"/>
      <c r="R158" s="55"/>
      <c r="S158" s="55"/>
      <c r="T158" s="56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9" t="s">
        <v>160</v>
      </c>
      <c r="AU158" s="19" t="s">
        <v>79</v>
      </c>
    </row>
    <row r="159" spans="1:65" s="2" customFormat="1" ht="44.25" customHeight="1">
      <c r="A159" s="34"/>
      <c r="B159" s="136"/>
      <c r="C159" s="137" t="s">
        <v>196</v>
      </c>
      <c r="D159" s="137" t="s">
        <v>154</v>
      </c>
      <c r="E159" s="138" t="s">
        <v>244</v>
      </c>
      <c r="F159" s="139" t="s">
        <v>245</v>
      </c>
      <c r="G159" s="140" t="s">
        <v>190</v>
      </c>
      <c r="H159" s="141">
        <v>3</v>
      </c>
      <c r="I159" s="142"/>
      <c r="J159" s="143">
        <f>ROUND(I159*H159,2)</f>
        <v>0</v>
      </c>
      <c r="K159" s="139" t="s">
        <v>1236</v>
      </c>
      <c r="L159" s="35"/>
      <c r="M159" s="144" t="s">
        <v>3</v>
      </c>
      <c r="N159" s="145" t="s">
        <v>40</v>
      </c>
      <c r="O159" s="55"/>
      <c r="P159" s="146">
        <f>O159*H159</f>
        <v>0</v>
      </c>
      <c r="Q159" s="146">
        <v>0</v>
      </c>
      <c r="R159" s="146">
        <f>Q159*H159</f>
        <v>0</v>
      </c>
      <c r="S159" s="146">
        <v>0</v>
      </c>
      <c r="T159" s="14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48" t="s">
        <v>158</v>
      </c>
      <c r="AT159" s="148" t="s">
        <v>154</v>
      </c>
      <c r="AU159" s="148" t="s">
        <v>79</v>
      </c>
      <c r="AY159" s="19" t="s">
        <v>151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9" t="s">
        <v>77</v>
      </c>
      <c r="BK159" s="149">
        <f>ROUND(I159*H159,2)</f>
        <v>0</v>
      </c>
      <c r="BL159" s="19" t="s">
        <v>158</v>
      </c>
      <c r="BM159" s="148" t="s">
        <v>246</v>
      </c>
    </row>
    <row r="160" spans="1:65" s="2" customFormat="1">
      <c r="A160" s="34"/>
      <c r="B160" s="35"/>
      <c r="C160" s="34"/>
      <c r="D160" s="150" t="s">
        <v>160</v>
      </c>
      <c r="E160" s="34"/>
      <c r="F160" s="151" t="s">
        <v>247</v>
      </c>
      <c r="G160" s="34"/>
      <c r="H160" s="34"/>
      <c r="I160" s="152"/>
      <c r="J160" s="34"/>
      <c r="K160" s="34"/>
      <c r="L160" s="35"/>
      <c r="M160" s="153"/>
      <c r="N160" s="154"/>
      <c r="O160" s="55"/>
      <c r="P160" s="55"/>
      <c r="Q160" s="55"/>
      <c r="R160" s="55"/>
      <c r="S160" s="55"/>
      <c r="T160" s="56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9" t="s">
        <v>160</v>
      </c>
      <c r="AU160" s="19" t="s">
        <v>79</v>
      </c>
    </row>
    <row r="161" spans="1:65" s="2" customFormat="1" ht="37.9" customHeight="1">
      <c r="A161" s="34"/>
      <c r="B161" s="136"/>
      <c r="C161" s="137" t="s">
        <v>248</v>
      </c>
      <c r="D161" s="137" t="s">
        <v>154</v>
      </c>
      <c r="E161" s="138" t="s">
        <v>249</v>
      </c>
      <c r="F161" s="139" t="s">
        <v>250</v>
      </c>
      <c r="G161" s="140" t="s">
        <v>181</v>
      </c>
      <c r="H161" s="141">
        <v>11</v>
      </c>
      <c r="I161" s="142"/>
      <c r="J161" s="143">
        <f>ROUND(I161*H161,2)</f>
        <v>0</v>
      </c>
      <c r="K161" s="139" t="s">
        <v>1236</v>
      </c>
      <c r="L161" s="35"/>
      <c r="M161" s="144" t="s">
        <v>3</v>
      </c>
      <c r="N161" s="145" t="s">
        <v>40</v>
      </c>
      <c r="O161" s="55"/>
      <c r="P161" s="146">
        <f>O161*H161</f>
        <v>0</v>
      </c>
      <c r="Q161" s="146">
        <v>0</v>
      </c>
      <c r="R161" s="146">
        <f>Q161*H161</f>
        <v>0</v>
      </c>
      <c r="S161" s="146">
        <v>2.2399999999999998E-3</v>
      </c>
      <c r="T161" s="147">
        <f>S161*H161</f>
        <v>2.4639999999999999E-2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48" t="s">
        <v>158</v>
      </c>
      <c r="AT161" s="148" t="s">
        <v>154</v>
      </c>
      <c r="AU161" s="148" t="s">
        <v>79</v>
      </c>
      <c r="AY161" s="19" t="s">
        <v>151</v>
      </c>
      <c r="BE161" s="149">
        <f>IF(N161="základní",J161,0)</f>
        <v>0</v>
      </c>
      <c r="BF161" s="149">
        <f>IF(N161="snížená",J161,0)</f>
        <v>0</v>
      </c>
      <c r="BG161" s="149">
        <f>IF(N161="zákl. přenesená",J161,0)</f>
        <v>0</v>
      </c>
      <c r="BH161" s="149">
        <f>IF(N161="sníž. přenesená",J161,0)</f>
        <v>0</v>
      </c>
      <c r="BI161" s="149">
        <f>IF(N161="nulová",J161,0)</f>
        <v>0</v>
      </c>
      <c r="BJ161" s="19" t="s">
        <v>77</v>
      </c>
      <c r="BK161" s="149">
        <f>ROUND(I161*H161,2)</f>
        <v>0</v>
      </c>
      <c r="BL161" s="19" t="s">
        <v>158</v>
      </c>
      <c r="BM161" s="148" t="s">
        <v>251</v>
      </c>
    </row>
    <row r="162" spans="1:65" s="2" customFormat="1">
      <c r="A162" s="34"/>
      <c r="B162" s="35"/>
      <c r="C162" s="34"/>
      <c r="D162" s="150" t="s">
        <v>160</v>
      </c>
      <c r="E162" s="34"/>
      <c r="F162" s="151" t="s">
        <v>252</v>
      </c>
      <c r="G162" s="34"/>
      <c r="H162" s="34"/>
      <c r="I162" s="152"/>
      <c r="J162" s="34"/>
      <c r="K162" s="34"/>
      <c r="L162" s="35"/>
      <c r="M162" s="153"/>
      <c r="N162" s="154"/>
      <c r="O162" s="55"/>
      <c r="P162" s="55"/>
      <c r="Q162" s="55"/>
      <c r="R162" s="55"/>
      <c r="S162" s="55"/>
      <c r="T162" s="56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9" t="s">
        <v>160</v>
      </c>
      <c r="AU162" s="19" t="s">
        <v>79</v>
      </c>
    </row>
    <row r="163" spans="1:65" s="2" customFormat="1" ht="49.15" customHeight="1">
      <c r="A163" s="34"/>
      <c r="B163" s="136"/>
      <c r="C163" s="137" t="s">
        <v>253</v>
      </c>
      <c r="D163" s="137" t="s">
        <v>154</v>
      </c>
      <c r="E163" s="138" t="s">
        <v>254</v>
      </c>
      <c r="F163" s="139" t="s">
        <v>255</v>
      </c>
      <c r="G163" s="140" t="s">
        <v>190</v>
      </c>
      <c r="H163" s="141">
        <v>1</v>
      </c>
      <c r="I163" s="142"/>
      <c r="J163" s="143">
        <f>ROUND(I163*H163,2)</f>
        <v>0</v>
      </c>
      <c r="K163" s="139" t="s">
        <v>1236</v>
      </c>
      <c r="L163" s="35"/>
      <c r="M163" s="144" t="s">
        <v>3</v>
      </c>
      <c r="N163" s="145" t="s">
        <v>40</v>
      </c>
      <c r="O163" s="55"/>
      <c r="P163" s="146">
        <f>O163*H163</f>
        <v>0</v>
      </c>
      <c r="Q163" s="146">
        <v>0</v>
      </c>
      <c r="R163" s="146">
        <f>Q163*H163</f>
        <v>0</v>
      </c>
      <c r="S163" s="146">
        <v>8.0000000000000004E-4</v>
      </c>
      <c r="T163" s="147">
        <f>S163*H163</f>
        <v>8.0000000000000004E-4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48" t="s">
        <v>158</v>
      </c>
      <c r="AT163" s="148" t="s">
        <v>154</v>
      </c>
      <c r="AU163" s="148" t="s">
        <v>79</v>
      </c>
      <c r="AY163" s="19" t="s">
        <v>151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9" t="s">
        <v>77</v>
      </c>
      <c r="BK163" s="149">
        <f>ROUND(I163*H163,2)</f>
        <v>0</v>
      </c>
      <c r="BL163" s="19" t="s">
        <v>158</v>
      </c>
      <c r="BM163" s="148" t="s">
        <v>256</v>
      </c>
    </row>
    <row r="164" spans="1:65" s="2" customFormat="1">
      <c r="A164" s="34"/>
      <c r="B164" s="35"/>
      <c r="C164" s="34"/>
      <c r="D164" s="150" t="s">
        <v>160</v>
      </c>
      <c r="E164" s="34"/>
      <c r="F164" s="151" t="s">
        <v>257</v>
      </c>
      <c r="G164" s="34"/>
      <c r="H164" s="34"/>
      <c r="I164" s="152"/>
      <c r="J164" s="34"/>
      <c r="K164" s="34"/>
      <c r="L164" s="35"/>
      <c r="M164" s="153"/>
      <c r="N164" s="154"/>
      <c r="O164" s="55"/>
      <c r="P164" s="55"/>
      <c r="Q164" s="55"/>
      <c r="R164" s="55"/>
      <c r="S164" s="55"/>
      <c r="T164" s="56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9" t="s">
        <v>160</v>
      </c>
      <c r="AU164" s="19" t="s">
        <v>79</v>
      </c>
    </row>
    <row r="165" spans="1:65" s="2" customFormat="1" ht="49.15" customHeight="1">
      <c r="A165" s="34"/>
      <c r="B165" s="136"/>
      <c r="C165" s="137" t="s">
        <v>258</v>
      </c>
      <c r="D165" s="137" t="s">
        <v>154</v>
      </c>
      <c r="E165" s="138" t="s">
        <v>259</v>
      </c>
      <c r="F165" s="139" t="s">
        <v>260</v>
      </c>
      <c r="G165" s="140" t="s">
        <v>190</v>
      </c>
      <c r="H165" s="141">
        <v>2</v>
      </c>
      <c r="I165" s="142"/>
      <c r="J165" s="143">
        <f>ROUND(I165*H165,2)</f>
        <v>0</v>
      </c>
      <c r="K165" s="139" t="s">
        <v>1236</v>
      </c>
      <c r="L165" s="35"/>
      <c r="M165" s="144" t="s">
        <v>3</v>
      </c>
      <c r="N165" s="145" t="s">
        <v>40</v>
      </c>
      <c r="O165" s="55"/>
      <c r="P165" s="146">
        <f>O165*H165</f>
        <v>0</v>
      </c>
      <c r="Q165" s="146">
        <v>0</v>
      </c>
      <c r="R165" s="146">
        <f>Q165*H165</f>
        <v>0</v>
      </c>
      <c r="S165" s="146">
        <v>8.0000000000000004E-4</v>
      </c>
      <c r="T165" s="147">
        <f>S165*H165</f>
        <v>1.6000000000000001E-3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48" t="s">
        <v>158</v>
      </c>
      <c r="AT165" s="148" t="s">
        <v>154</v>
      </c>
      <c r="AU165" s="148" t="s">
        <v>79</v>
      </c>
      <c r="AY165" s="19" t="s">
        <v>151</v>
      </c>
      <c r="BE165" s="149">
        <f>IF(N165="základní",J165,0)</f>
        <v>0</v>
      </c>
      <c r="BF165" s="149">
        <f>IF(N165="snížená",J165,0)</f>
        <v>0</v>
      </c>
      <c r="BG165" s="149">
        <f>IF(N165="zákl. přenesená",J165,0)</f>
        <v>0</v>
      </c>
      <c r="BH165" s="149">
        <f>IF(N165="sníž. přenesená",J165,0)</f>
        <v>0</v>
      </c>
      <c r="BI165" s="149">
        <f>IF(N165="nulová",J165,0)</f>
        <v>0</v>
      </c>
      <c r="BJ165" s="19" t="s">
        <v>77</v>
      </c>
      <c r="BK165" s="149">
        <f>ROUND(I165*H165,2)</f>
        <v>0</v>
      </c>
      <c r="BL165" s="19" t="s">
        <v>158</v>
      </c>
      <c r="BM165" s="148" t="s">
        <v>261</v>
      </c>
    </row>
    <row r="166" spans="1:65" s="2" customFormat="1">
      <c r="A166" s="34"/>
      <c r="B166" s="35"/>
      <c r="C166" s="34"/>
      <c r="D166" s="150" t="s">
        <v>160</v>
      </c>
      <c r="E166" s="34"/>
      <c r="F166" s="151" t="s">
        <v>262</v>
      </c>
      <c r="G166" s="34"/>
      <c r="H166" s="34"/>
      <c r="I166" s="152"/>
      <c r="J166" s="34"/>
      <c r="K166" s="34"/>
      <c r="L166" s="35"/>
      <c r="M166" s="153"/>
      <c r="N166" s="154"/>
      <c r="O166" s="55"/>
      <c r="P166" s="55"/>
      <c r="Q166" s="55"/>
      <c r="R166" s="55"/>
      <c r="S166" s="55"/>
      <c r="T166" s="56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9" t="s">
        <v>160</v>
      </c>
      <c r="AU166" s="19" t="s">
        <v>79</v>
      </c>
    </row>
    <row r="167" spans="1:65" s="2" customFormat="1" ht="33" customHeight="1">
      <c r="A167" s="34"/>
      <c r="B167" s="136"/>
      <c r="C167" s="137" t="s">
        <v>263</v>
      </c>
      <c r="D167" s="137" t="s">
        <v>154</v>
      </c>
      <c r="E167" s="138" t="s">
        <v>264</v>
      </c>
      <c r="F167" s="139" t="s">
        <v>265</v>
      </c>
      <c r="G167" s="140" t="s">
        <v>190</v>
      </c>
      <c r="H167" s="141">
        <v>2</v>
      </c>
      <c r="I167" s="142"/>
      <c r="J167" s="143">
        <f>ROUND(I167*H167,2)</f>
        <v>0</v>
      </c>
      <c r="K167" s="139" t="s">
        <v>1236</v>
      </c>
      <c r="L167" s="35"/>
      <c r="M167" s="144" t="s">
        <v>3</v>
      </c>
      <c r="N167" s="145" t="s">
        <v>40</v>
      </c>
      <c r="O167" s="55"/>
      <c r="P167" s="146">
        <f>O167*H167</f>
        <v>0</v>
      </c>
      <c r="Q167" s="146">
        <v>0</v>
      </c>
      <c r="R167" s="146">
        <f>Q167*H167</f>
        <v>0</v>
      </c>
      <c r="S167" s="146">
        <v>1.4999999999999999E-4</v>
      </c>
      <c r="T167" s="147">
        <f>S167*H167</f>
        <v>2.9999999999999997E-4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48" t="s">
        <v>158</v>
      </c>
      <c r="AT167" s="148" t="s">
        <v>154</v>
      </c>
      <c r="AU167" s="148" t="s">
        <v>79</v>
      </c>
      <c r="AY167" s="19" t="s">
        <v>151</v>
      </c>
      <c r="BE167" s="149">
        <f>IF(N167="základní",J167,0)</f>
        <v>0</v>
      </c>
      <c r="BF167" s="149">
        <f>IF(N167="snížená",J167,0)</f>
        <v>0</v>
      </c>
      <c r="BG167" s="149">
        <f>IF(N167="zákl. přenesená",J167,0)</f>
        <v>0</v>
      </c>
      <c r="BH167" s="149">
        <f>IF(N167="sníž. přenesená",J167,0)</f>
        <v>0</v>
      </c>
      <c r="BI167" s="149">
        <f>IF(N167="nulová",J167,0)</f>
        <v>0</v>
      </c>
      <c r="BJ167" s="19" t="s">
        <v>77</v>
      </c>
      <c r="BK167" s="149">
        <f>ROUND(I167*H167,2)</f>
        <v>0</v>
      </c>
      <c r="BL167" s="19" t="s">
        <v>158</v>
      </c>
      <c r="BM167" s="148" t="s">
        <v>266</v>
      </c>
    </row>
    <row r="168" spans="1:65" s="2" customFormat="1">
      <c r="A168" s="34"/>
      <c r="B168" s="35"/>
      <c r="C168" s="34"/>
      <c r="D168" s="150" t="s">
        <v>160</v>
      </c>
      <c r="E168" s="34"/>
      <c r="F168" s="151" t="s">
        <v>267</v>
      </c>
      <c r="G168" s="34"/>
      <c r="H168" s="34"/>
      <c r="I168" s="152"/>
      <c r="J168" s="34"/>
      <c r="K168" s="34"/>
      <c r="L168" s="35"/>
      <c r="M168" s="153"/>
      <c r="N168" s="154"/>
      <c r="O168" s="55"/>
      <c r="P168" s="55"/>
      <c r="Q168" s="55"/>
      <c r="R168" s="55"/>
      <c r="S168" s="55"/>
      <c r="T168" s="56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9" t="s">
        <v>160</v>
      </c>
      <c r="AU168" s="19" t="s">
        <v>79</v>
      </c>
    </row>
    <row r="169" spans="1:65" s="2" customFormat="1" ht="24.2" customHeight="1">
      <c r="A169" s="34"/>
      <c r="B169" s="136"/>
      <c r="C169" s="137" t="s">
        <v>8</v>
      </c>
      <c r="D169" s="137" t="s">
        <v>154</v>
      </c>
      <c r="E169" s="138" t="s">
        <v>268</v>
      </c>
      <c r="F169" s="139" t="s">
        <v>269</v>
      </c>
      <c r="G169" s="140" t="s">
        <v>190</v>
      </c>
      <c r="H169" s="141">
        <v>3</v>
      </c>
      <c r="I169" s="142"/>
      <c r="J169" s="143">
        <f>ROUND(I169*H169,2)</f>
        <v>0</v>
      </c>
      <c r="K169" s="139" t="s">
        <v>1236</v>
      </c>
      <c r="L169" s="35"/>
      <c r="M169" s="144" t="s">
        <v>3</v>
      </c>
      <c r="N169" s="145" t="s">
        <v>40</v>
      </c>
      <c r="O169" s="55"/>
      <c r="P169" s="146">
        <f>O169*H169</f>
        <v>0</v>
      </c>
      <c r="Q169" s="146">
        <v>0</v>
      </c>
      <c r="R169" s="146">
        <f>Q169*H169</f>
        <v>0</v>
      </c>
      <c r="S169" s="146">
        <v>8.5999999999999998E-4</v>
      </c>
      <c r="T169" s="147">
        <f>S169*H169</f>
        <v>2.5799999999999998E-3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48" t="s">
        <v>158</v>
      </c>
      <c r="AT169" s="148" t="s">
        <v>154</v>
      </c>
      <c r="AU169" s="148" t="s">
        <v>79</v>
      </c>
      <c r="AY169" s="19" t="s">
        <v>151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9" t="s">
        <v>77</v>
      </c>
      <c r="BK169" s="149">
        <f>ROUND(I169*H169,2)</f>
        <v>0</v>
      </c>
      <c r="BL169" s="19" t="s">
        <v>158</v>
      </c>
      <c r="BM169" s="148" t="s">
        <v>270</v>
      </c>
    </row>
    <row r="170" spans="1:65" s="2" customFormat="1">
      <c r="A170" s="34"/>
      <c r="B170" s="35"/>
      <c r="C170" s="34"/>
      <c r="D170" s="150" t="s">
        <v>160</v>
      </c>
      <c r="E170" s="34"/>
      <c r="F170" s="151" t="s">
        <v>271</v>
      </c>
      <c r="G170" s="34"/>
      <c r="H170" s="34"/>
      <c r="I170" s="152"/>
      <c r="J170" s="34"/>
      <c r="K170" s="34"/>
      <c r="L170" s="35"/>
      <c r="M170" s="153"/>
      <c r="N170" s="154"/>
      <c r="O170" s="55"/>
      <c r="P170" s="55"/>
      <c r="Q170" s="55"/>
      <c r="R170" s="55"/>
      <c r="S170" s="55"/>
      <c r="T170" s="56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9" t="s">
        <v>160</v>
      </c>
      <c r="AU170" s="19" t="s">
        <v>79</v>
      </c>
    </row>
    <row r="171" spans="1:65" s="12" customFormat="1" ht="22.9" customHeight="1">
      <c r="B171" s="123"/>
      <c r="D171" s="124" t="s">
        <v>68</v>
      </c>
      <c r="E171" s="134" t="s">
        <v>272</v>
      </c>
      <c r="F171" s="134" t="s">
        <v>273</v>
      </c>
      <c r="I171" s="126"/>
      <c r="J171" s="135">
        <f>BK171</f>
        <v>0</v>
      </c>
      <c r="L171" s="123"/>
      <c r="M171" s="128"/>
      <c r="N171" s="129"/>
      <c r="O171" s="129"/>
      <c r="P171" s="130">
        <f>SUM(P172:P186)</f>
        <v>0</v>
      </c>
      <c r="Q171" s="129"/>
      <c r="R171" s="130">
        <f>SUM(R172:R186)</f>
        <v>0</v>
      </c>
      <c r="S171" s="129"/>
      <c r="T171" s="131">
        <f>SUM(T172:T186)</f>
        <v>2.3655655000000002</v>
      </c>
      <c r="AR171" s="124" t="s">
        <v>77</v>
      </c>
      <c r="AT171" s="132" t="s">
        <v>68</v>
      </c>
      <c r="AU171" s="132" t="s">
        <v>77</v>
      </c>
      <c r="AY171" s="124" t="s">
        <v>151</v>
      </c>
      <c r="BK171" s="133">
        <f>SUM(BK172:BK186)</f>
        <v>0</v>
      </c>
    </row>
    <row r="172" spans="1:65" s="2" customFormat="1" ht="16.5" customHeight="1">
      <c r="A172" s="34"/>
      <c r="B172" s="136"/>
      <c r="C172" s="137" t="s">
        <v>274</v>
      </c>
      <c r="D172" s="137" t="s">
        <v>154</v>
      </c>
      <c r="E172" s="138" t="s">
        <v>275</v>
      </c>
      <c r="F172" s="139" t="s">
        <v>276</v>
      </c>
      <c r="G172" s="140" t="s">
        <v>82</v>
      </c>
      <c r="H172" s="141">
        <v>4.7880000000000003</v>
      </c>
      <c r="I172" s="142"/>
      <c r="J172" s="143">
        <f>ROUND(I172*H172,2)</f>
        <v>0</v>
      </c>
      <c r="K172" s="139" t="s">
        <v>1236</v>
      </c>
      <c r="L172" s="35"/>
      <c r="M172" s="144" t="s">
        <v>3</v>
      </c>
      <c r="N172" s="145" t="s">
        <v>40</v>
      </c>
      <c r="O172" s="55"/>
      <c r="P172" s="146">
        <f>O172*H172</f>
        <v>0</v>
      </c>
      <c r="Q172" s="146">
        <v>0</v>
      </c>
      <c r="R172" s="146">
        <f>Q172*H172</f>
        <v>0</v>
      </c>
      <c r="S172" s="146">
        <v>4.0000000000000001E-3</v>
      </c>
      <c r="T172" s="147">
        <f>S172*H172</f>
        <v>1.9152000000000002E-2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48" t="s">
        <v>158</v>
      </c>
      <c r="AT172" s="148" t="s">
        <v>154</v>
      </c>
      <c r="AU172" s="148" t="s">
        <v>79</v>
      </c>
      <c r="AY172" s="19" t="s">
        <v>151</v>
      </c>
      <c r="BE172" s="149">
        <f>IF(N172="základní",J172,0)</f>
        <v>0</v>
      </c>
      <c r="BF172" s="149">
        <f>IF(N172="snížená",J172,0)</f>
        <v>0</v>
      </c>
      <c r="BG172" s="149">
        <f>IF(N172="zákl. přenesená",J172,0)</f>
        <v>0</v>
      </c>
      <c r="BH172" s="149">
        <f>IF(N172="sníž. přenesená",J172,0)</f>
        <v>0</v>
      </c>
      <c r="BI172" s="149">
        <f>IF(N172="nulová",J172,0)</f>
        <v>0</v>
      </c>
      <c r="BJ172" s="19" t="s">
        <v>77</v>
      </c>
      <c r="BK172" s="149">
        <f>ROUND(I172*H172,2)</f>
        <v>0</v>
      </c>
      <c r="BL172" s="19" t="s">
        <v>158</v>
      </c>
      <c r="BM172" s="148" t="s">
        <v>277</v>
      </c>
    </row>
    <row r="173" spans="1:65" s="2" customFormat="1">
      <c r="A173" s="34"/>
      <c r="B173" s="35"/>
      <c r="C173" s="34"/>
      <c r="D173" s="150" t="s">
        <v>160</v>
      </c>
      <c r="E173" s="34"/>
      <c r="F173" s="151" t="s">
        <v>278</v>
      </c>
      <c r="G173" s="34"/>
      <c r="H173" s="34"/>
      <c r="I173" s="152"/>
      <c r="J173" s="34"/>
      <c r="K173" s="34"/>
      <c r="L173" s="35"/>
      <c r="M173" s="153"/>
      <c r="N173" s="154"/>
      <c r="O173" s="55"/>
      <c r="P173" s="55"/>
      <c r="Q173" s="55"/>
      <c r="R173" s="55"/>
      <c r="S173" s="55"/>
      <c r="T173" s="56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9" t="s">
        <v>160</v>
      </c>
      <c r="AU173" s="19" t="s">
        <v>79</v>
      </c>
    </row>
    <row r="174" spans="1:65" s="13" customFormat="1">
      <c r="B174" s="155"/>
      <c r="D174" s="156" t="s">
        <v>162</v>
      </c>
      <c r="E174" s="157" t="s">
        <v>3</v>
      </c>
      <c r="F174" s="158" t="s">
        <v>85</v>
      </c>
      <c r="H174" s="159">
        <v>4.7880000000000003</v>
      </c>
      <c r="I174" s="160"/>
      <c r="L174" s="155"/>
      <c r="M174" s="161"/>
      <c r="N174" s="162"/>
      <c r="O174" s="162"/>
      <c r="P174" s="162"/>
      <c r="Q174" s="162"/>
      <c r="R174" s="162"/>
      <c r="S174" s="162"/>
      <c r="T174" s="163"/>
      <c r="AT174" s="157" t="s">
        <v>162</v>
      </c>
      <c r="AU174" s="157" t="s">
        <v>79</v>
      </c>
      <c r="AV174" s="13" t="s">
        <v>79</v>
      </c>
      <c r="AW174" s="13" t="s">
        <v>31</v>
      </c>
      <c r="AX174" s="13" t="s">
        <v>77</v>
      </c>
      <c r="AY174" s="157" t="s">
        <v>151</v>
      </c>
    </row>
    <row r="175" spans="1:65" s="2" customFormat="1" ht="16.5" customHeight="1">
      <c r="A175" s="34"/>
      <c r="B175" s="136"/>
      <c r="C175" s="137" t="s">
        <v>279</v>
      </c>
      <c r="D175" s="137" t="s">
        <v>154</v>
      </c>
      <c r="E175" s="138" t="s">
        <v>280</v>
      </c>
      <c r="F175" s="139" t="s">
        <v>281</v>
      </c>
      <c r="G175" s="140" t="s">
        <v>82</v>
      </c>
      <c r="H175" s="141">
        <v>4.7880000000000003</v>
      </c>
      <c r="I175" s="142"/>
      <c r="J175" s="143">
        <f>ROUND(I175*H175,2)</f>
        <v>0</v>
      </c>
      <c r="K175" s="139" t="s">
        <v>1236</v>
      </c>
      <c r="L175" s="35"/>
      <c r="M175" s="144" t="s">
        <v>3</v>
      </c>
      <c r="N175" s="145" t="s">
        <v>40</v>
      </c>
      <c r="O175" s="55"/>
      <c r="P175" s="146">
        <f>O175*H175</f>
        <v>0</v>
      </c>
      <c r="Q175" s="146">
        <v>0</v>
      </c>
      <c r="R175" s="146">
        <f>Q175*H175</f>
        <v>0</v>
      </c>
      <c r="S175" s="146">
        <v>2E-3</v>
      </c>
      <c r="T175" s="147">
        <f>S175*H175</f>
        <v>9.5760000000000012E-3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48" t="s">
        <v>158</v>
      </c>
      <c r="AT175" s="148" t="s">
        <v>154</v>
      </c>
      <c r="AU175" s="148" t="s">
        <v>79</v>
      </c>
      <c r="AY175" s="19" t="s">
        <v>151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9" t="s">
        <v>77</v>
      </c>
      <c r="BK175" s="149">
        <f>ROUND(I175*H175,2)</f>
        <v>0</v>
      </c>
      <c r="BL175" s="19" t="s">
        <v>158</v>
      </c>
      <c r="BM175" s="148" t="s">
        <v>282</v>
      </c>
    </row>
    <row r="176" spans="1:65" s="2" customFormat="1">
      <c r="A176" s="34"/>
      <c r="B176" s="35"/>
      <c r="C176" s="34"/>
      <c r="D176" s="150" t="s">
        <v>160</v>
      </c>
      <c r="E176" s="34"/>
      <c r="F176" s="151" t="s">
        <v>283</v>
      </c>
      <c r="G176" s="34"/>
      <c r="H176" s="34"/>
      <c r="I176" s="152"/>
      <c r="J176" s="34"/>
      <c r="K176" s="34"/>
      <c r="L176" s="35"/>
      <c r="M176" s="153"/>
      <c r="N176" s="154"/>
      <c r="O176" s="55"/>
      <c r="P176" s="55"/>
      <c r="Q176" s="55"/>
      <c r="R176" s="55"/>
      <c r="S176" s="55"/>
      <c r="T176" s="56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9" t="s">
        <v>160</v>
      </c>
      <c r="AU176" s="19" t="s">
        <v>79</v>
      </c>
    </row>
    <row r="177" spans="1:65" s="13" customFormat="1">
      <c r="B177" s="155"/>
      <c r="D177" s="156" t="s">
        <v>162</v>
      </c>
      <c r="E177" s="157" t="s">
        <v>3</v>
      </c>
      <c r="F177" s="158" t="s">
        <v>85</v>
      </c>
      <c r="H177" s="159">
        <v>4.7880000000000003</v>
      </c>
      <c r="I177" s="160"/>
      <c r="L177" s="155"/>
      <c r="M177" s="161"/>
      <c r="N177" s="162"/>
      <c r="O177" s="162"/>
      <c r="P177" s="162"/>
      <c r="Q177" s="162"/>
      <c r="R177" s="162"/>
      <c r="S177" s="162"/>
      <c r="T177" s="163"/>
      <c r="AT177" s="157" t="s">
        <v>162</v>
      </c>
      <c r="AU177" s="157" t="s">
        <v>79</v>
      </c>
      <c r="AV177" s="13" t="s">
        <v>79</v>
      </c>
      <c r="AW177" s="13" t="s">
        <v>31</v>
      </c>
      <c r="AX177" s="13" t="s">
        <v>77</v>
      </c>
      <c r="AY177" s="157" t="s">
        <v>151</v>
      </c>
    </row>
    <row r="178" spans="1:65" s="2" customFormat="1" ht="24.2" customHeight="1">
      <c r="A178" s="34"/>
      <c r="B178" s="136"/>
      <c r="C178" s="137" t="s">
        <v>284</v>
      </c>
      <c r="D178" s="137" t="s">
        <v>154</v>
      </c>
      <c r="E178" s="138" t="s">
        <v>285</v>
      </c>
      <c r="F178" s="139" t="s">
        <v>286</v>
      </c>
      <c r="G178" s="140" t="s">
        <v>82</v>
      </c>
      <c r="H178" s="141">
        <v>27.225000000000001</v>
      </c>
      <c r="I178" s="142"/>
      <c r="J178" s="143">
        <f>ROUND(I178*H178,2)</f>
        <v>0</v>
      </c>
      <c r="K178" s="139" t="s">
        <v>1236</v>
      </c>
      <c r="L178" s="35"/>
      <c r="M178" s="144" t="s">
        <v>3</v>
      </c>
      <c r="N178" s="145" t="s">
        <v>40</v>
      </c>
      <c r="O178" s="55"/>
      <c r="P178" s="146">
        <f>O178*H178</f>
        <v>0</v>
      </c>
      <c r="Q178" s="146">
        <v>0</v>
      </c>
      <c r="R178" s="146">
        <f>Q178*H178</f>
        <v>0</v>
      </c>
      <c r="S178" s="146">
        <v>8.1500000000000003E-2</v>
      </c>
      <c r="T178" s="147">
        <f>S178*H178</f>
        <v>2.2188375000000002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48" t="s">
        <v>158</v>
      </c>
      <c r="AT178" s="148" t="s">
        <v>154</v>
      </c>
      <c r="AU178" s="148" t="s">
        <v>79</v>
      </c>
      <c r="AY178" s="19" t="s">
        <v>151</v>
      </c>
      <c r="BE178" s="149">
        <f>IF(N178="základní",J178,0)</f>
        <v>0</v>
      </c>
      <c r="BF178" s="149">
        <f>IF(N178="snížená",J178,0)</f>
        <v>0</v>
      </c>
      <c r="BG178" s="149">
        <f>IF(N178="zákl. přenesená",J178,0)</f>
        <v>0</v>
      </c>
      <c r="BH178" s="149">
        <f>IF(N178="sníž. přenesená",J178,0)</f>
        <v>0</v>
      </c>
      <c r="BI178" s="149">
        <f>IF(N178="nulová",J178,0)</f>
        <v>0</v>
      </c>
      <c r="BJ178" s="19" t="s">
        <v>77</v>
      </c>
      <c r="BK178" s="149">
        <f>ROUND(I178*H178,2)</f>
        <v>0</v>
      </c>
      <c r="BL178" s="19" t="s">
        <v>158</v>
      </c>
      <c r="BM178" s="148" t="s">
        <v>287</v>
      </c>
    </row>
    <row r="179" spans="1:65" s="2" customFormat="1">
      <c r="A179" s="34"/>
      <c r="B179" s="35"/>
      <c r="C179" s="34"/>
      <c r="D179" s="150" t="s">
        <v>160</v>
      </c>
      <c r="E179" s="34"/>
      <c r="F179" s="151" t="s">
        <v>288</v>
      </c>
      <c r="G179" s="34"/>
      <c r="H179" s="34"/>
      <c r="I179" s="152"/>
      <c r="J179" s="34"/>
      <c r="K179" s="34"/>
      <c r="L179" s="35"/>
      <c r="M179" s="153"/>
      <c r="N179" s="154"/>
      <c r="O179" s="55"/>
      <c r="P179" s="55"/>
      <c r="Q179" s="55"/>
      <c r="R179" s="55"/>
      <c r="S179" s="55"/>
      <c r="T179" s="56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9" t="s">
        <v>160</v>
      </c>
      <c r="AU179" s="19" t="s">
        <v>79</v>
      </c>
    </row>
    <row r="180" spans="1:65" s="13" customFormat="1">
      <c r="B180" s="155"/>
      <c r="D180" s="156" t="s">
        <v>162</v>
      </c>
      <c r="E180" s="157" t="s">
        <v>3</v>
      </c>
      <c r="F180" s="158" t="s">
        <v>80</v>
      </c>
      <c r="H180" s="159">
        <v>27.225000000000001</v>
      </c>
      <c r="I180" s="160"/>
      <c r="L180" s="155"/>
      <c r="M180" s="161"/>
      <c r="N180" s="162"/>
      <c r="O180" s="162"/>
      <c r="P180" s="162"/>
      <c r="Q180" s="162"/>
      <c r="R180" s="162"/>
      <c r="S180" s="162"/>
      <c r="T180" s="163"/>
      <c r="AT180" s="157" t="s">
        <v>162</v>
      </c>
      <c r="AU180" s="157" t="s">
        <v>79</v>
      </c>
      <c r="AV180" s="13" t="s">
        <v>79</v>
      </c>
      <c r="AW180" s="13" t="s">
        <v>31</v>
      </c>
      <c r="AX180" s="13" t="s">
        <v>77</v>
      </c>
      <c r="AY180" s="157" t="s">
        <v>151</v>
      </c>
    </row>
    <row r="181" spans="1:65" s="2" customFormat="1" ht="37.9" customHeight="1">
      <c r="A181" s="34"/>
      <c r="B181" s="136"/>
      <c r="C181" s="137" t="s">
        <v>289</v>
      </c>
      <c r="D181" s="137" t="s">
        <v>154</v>
      </c>
      <c r="E181" s="138" t="s">
        <v>290</v>
      </c>
      <c r="F181" s="139" t="s">
        <v>291</v>
      </c>
      <c r="G181" s="140" t="s">
        <v>181</v>
      </c>
      <c r="H181" s="141">
        <v>11</v>
      </c>
      <c r="I181" s="142"/>
      <c r="J181" s="143">
        <f>ROUND(I181*H181,2)</f>
        <v>0</v>
      </c>
      <c r="K181" s="139" t="s">
        <v>1236</v>
      </c>
      <c r="L181" s="35"/>
      <c r="M181" s="144" t="s">
        <v>3</v>
      </c>
      <c r="N181" s="145" t="s">
        <v>40</v>
      </c>
      <c r="O181" s="55"/>
      <c r="P181" s="146">
        <f>O181*H181</f>
        <v>0</v>
      </c>
      <c r="Q181" s="146">
        <v>0</v>
      </c>
      <c r="R181" s="146">
        <f>Q181*H181</f>
        <v>0</v>
      </c>
      <c r="S181" s="146">
        <v>2E-3</v>
      </c>
      <c r="T181" s="147">
        <f>S181*H181</f>
        <v>2.1999999999999999E-2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48" t="s">
        <v>158</v>
      </c>
      <c r="AT181" s="148" t="s">
        <v>154</v>
      </c>
      <c r="AU181" s="148" t="s">
        <v>79</v>
      </c>
      <c r="AY181" s="19" t="s">
        <v>151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9" t="s">
        <v>77</v>
      </c>
      <c r="BK181" s="149">
        <f>ROUND(I181*H181,2)</f>
        <v>0</v>
      </c>
      <c r="BL181" s="19" t="s">
        <v>158</v>
      </c>
      <c r="BM181" s="148" t="s">
        <v>292</v>
      </c>
    </row>
    <row r="182" spans="1:65" s="2" customFormat="1">
      <c r="A182" s="34"/>
      <c r="B182" s="35"/>
      <c r="C182" s="34"/>
      <c r="D182" s="150" t="s">
        <v>160</v>
      </c>
      <c r="E182" s="34"/>
      <c r="F182" s="151" t="s">
        <v>293</v>
      </c>
      <c r="G182" s="34"/>
      <c r="H182" s="34"/>
      <c r="I182" s="152"/>
      <c r="J182" s="34"/>
      <c r="K182" s="34"/>
      <c r="L182" s="35"/>
      <c r="M182" s="153"/>
      <c r="N182" s="154"/>
      <c r="O182" s="55"/>
      <c r="P182" s="55"/>
      <c r="Q182" s="55"/>
      <c r="R182" s="55"/>
      <c r="S182" s="55"/>
      <c r="T182" s="56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9" t="s">
        <v>160</v>
      </c>
      <c r="AU182" s="19" t="s">
        <v>79</v>
      </c>
    </row>
    <row r="183" spans="1:65" s="13" customFormat="1">
      <c r="B183" s="155"/>
      <c r="D183" s="156" t="s">
        <v>162</v>
      </c>
      <c r="E183" s="157" t="s">
        <v>3</v>
      </c>
      <c r="F183" s="158" t="s">
        <v>294</v>
      </c>
      <c r="H183" s="159">
        <v>11</v>
      </c>
      <c r="I183" s="160"/>
      <c r="L183" s="155"/>
      <c r="M183" s="161"/>
      <c r="N183" s="162"/>
      <c r="O183" s="162"/>
      <c r="P183" s="162"/>
      <c r="Q183" s="162"/>
      <c r="R183" s="162"/>
      <c r="S183" s="162"/>
      <c r="T183" s="163"/>
      <c r="AT183" s="157" t="s">
        <v>162</v>
      </c>
      <c r="AU183" s="157" t="s">
        <v>79</v>
      </c>
      <c r="AV183" s="13" t="s">
        <v>79</v>
      </c>
      <c r="AW183" s="13" t="s">
        <v>31</v>
      </c>
      <c r="AX183" s="13" t="s">
        <v>77</v>
      </c>
      <c r="AY183" s="157" t="s">
        <v>151</v>
      </c>
    </row>
    <row r="184" spans="1:65" s="2" customFormat="1" ht="37.9" customHeight="1">
      <c r="A184" s="34"/>
      <c r="B184" s="136"/>
      <c r="C184" s="137" t="s">
        <v>295</v>
      </c>
      <c r="D184" s="137" t="s">
        <v>154</v>
      </c>
      <c r="E184" s="138" t="s">
        <v>296</v>
      </c>
      <c r="F184" s="139" t="s">
        <v>297</v>
      </c>
      <c r="G184" s="140" t="s">
        <v>181</v>
      </c>
      <c r="H184" s="141">
        <v>16</v>
      </c>
      <c r="I184" s="142"/>
      <c r="J184" s="143">
        <f>ROUND(I184*H184,2)</f>
        <v>0</v>
      </c>
      <c r="K184" s="139" t="s">
        <v>1236</v>
      </c>
      <c r="L184" s="35"/>
      <c r="M184" s="144" t="s">
        <v>3</v>
      </c>
      <c r="N184" s="145" t="s">
        <v>40</v>
      </c>
      <c r="O184" s="55"/>
      <c r="P184" s="146">
        <f>O184*H184</f>
        <v>0</v>
      </c>
      <c r="Q184" s="146">
        <v>0</v>
      </c>
      <c r="R184" s="146">
        <f>Q184*H184</f>
        <v>0</v>
      </c>
      <c r="S184" s="146">
        <v>6.0000000000000001E-3</v>
      </c>
      <c r="T184" s="147">
        <f>S184*H184</f>
        <v>9.6000000000000002E-2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48" t="s">
        <v>158</v>
      </c>
      <c r="AT184" s="148" t="s">
        <v>154</v>
      </c>
      <c r="AU184" s="148" t="s">
        <v>79</v>
      </c>
      <c r="AY184" s="19" t="s">
        <v>151</v>
      </c>
      <c r="BE184" s="149">
        <f>IF(N184="základní",J184,0)</f>
        <v>0</v>
      </c>
      <c r="BF184" s="149">
        <f>IF(N184="snížená",J184,0)</f>
        <v>0</v>
      </c>
      <c r="BG184" s="149">
        <f>IF(N184="zákl. přenesená",J184,0)</f>
        <v>0</v>
      </c>
      <c r="BH184" s="149">
        <f>IF(N184="sníž. přenesená",J184,0)</f>
        <v>0</v>
      </c>
      <c r="BI184" s="149">
        <f>IF(N184="nulová",J184,0)</f>
        <v>0</v>
      </c>
      <c r="BJ184" s="19" t="s">
        <v>77</v>
      </c>
      <c r="BK184" s="149">
        <f>ROUND(I184*H184,2)</f>
        <v>0</v>
      </c>
      <c r="BL184" s="19" t="s">
        <v>158</v>
      </c>
      <c r="BM184" s="148" t="s">
        <v>298</v>
      </c>
    </row>
    <row r="185" spans="1:65" s="2" customFormat="1">
      <c r="A185" s="34"/>
      <c r="B185" s="35"/>
      <c r="C185" s="34"/>
      <c r="D185" s="150" t="s">
        <v>160</v>
      </c>
      <c r="E185" s="34"/>
      <c r="F185" s="151" t="s">
        <v>299</v>
      </c>
      <c r="G185" s="34"/>
      <c r="H185" s="34"/>
      <c r="I185" s="152"/>
      <c r="J185" s="34"/>
      <c r="K185" s="34"/>
      <c r="L185" s="35"/>
      <c r="M185" s="153"/>
      <c r="N185" s="154"/>
      <c r="O185" s="55"/>
      <c r="P185" s="55"/>
      <c r="Q185" s="55"/>
      <c r="R185" s="55"/>
      <c r="S185" s="55"/>
      <c r="T185" s="56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9" t="s">
        <v>160</v>
      </c>
      <c r="AU185" s="19" t="s">
        <v>79</v>
      </c>
    </row>
    <row r="186" spans="1:65" s="13" customFormat="1">
      <c r="B186" s="155"/>
      <c r="D186" s="156" t="s">
        <v>162</v>
      </c>
      <c r="E186" s="157" t="s">
        <v>3</v>
      </c>
      <c r="F186" s="158" t="s">
        <v>300</v>
      </c>
      <c r="H186" s="159">
        <v>16</v>
      </c>
      <c r="I186" s="160"/>
      <c r="L186" s="155"/>
      <c r="M186" s="161"/>
      <c r="N186" s="162"/>
      <c r="O186" s="162"/>
      <c r="P186" s="162"/>
      <c r="Q186" s="162"/>
      <c r="R186" s="162"/>
      <c r="S186" s="162"/>
      <c r="T186" s="163"/>
      <c r="AT186" s="157" t="s">
        <v>162</v>
      </c>
      <c r="AU186" s="157" t="s">
        <v>79</v>
      </c>
      <c r="AV186" s="13" t="s">
        <v>79</v>
      </c>
      <c r="AW186" s="13" t="s">
        <v>31</v>
      </c>
      <c r="AX186" s="13" t="s">
        <v>77</v>
      </c>
      <c r="AY186" s="157" t="s">
        <v>151</v>
      </c>
    </row>
    <row r="187" spans="1:65" s="12" customFormat="1" ht="22.9" customHeight="1">
      <c r="B187" s="123"/>
      <c r="D187" s="124" t="s">
        <v>68</v>
      </c>
      <c r="E187" s="134" t="s">
        <v>301</v>
      </c>
      <c r="F187" s="134" t="s">
        <v>302</v>
      </c>
      <c r="I187" s="126"/>
      <c r="J187" s="135">
        <f>BK187</f>
        <v>0</v>
      </c>
      <c r="L187" s="123"/>
      <c r="M187" s="128"/>
      <c r="N187" s="129"/>
      <c r="O187" s="129"/>
      <c r="P187" s="130">
        <f>SUM(P188:P190)</f>
        <v>0</v>
      </c>
      <c r="Q187" s="129"/>
      <c r="R187" s="130">
        <f>SUM(R188:R190)</f>
        <v>0</v>
      </c>
      <c r="S187" s="129"/>
      <c r="T187" s="131">
        <f>SUM(T188:T190)</f>
        <v>0.13852800000000001</v>
      </c>
      <c r="AR187" s="124" t="s">
        <v>77</v>
      </c>
      <c r="AT187" s="132" t="s">
        <v>68</v>
      </c>
      <c r="AU187" s="132" t="s">
        <v>77</v>
      </c>
      <c r="AY187" s="124" t="s">
        <v>151</v>
      </c>
      <c r="BK187" s="133">
        <f>SUM(BK188:BK190)</f>
        <v>0</v>
      </c>
    </row>
    <row r="188" spans="1:65" s="2" customFormat="1" ht="44.25" customHeight="1">
      <c r="A188" s="34"/>
      <c r="B188" s="136"/>
      <c r="C188" s="137" t="s">
        <v>303</v>
      </c>
      <c r="D188" s="137" t="s">
        <v>154</v>
      </c>
      <c r="E188" s="138" t="s">
        <v>304</v>
      </c>
      <c r="F188" s="139" t="s">
        <v>305</v>
      </c>
      <c r="G188" s="140" t="s">
        <v>82</v>
      </c>
      <c r="H188" s="141">
        <v>0.66600000000000004</v>
      </c>
      <c r="I188" s="142"/>
      <c r="J188" s="143">
        <f>ROUND(I188*H188,2)</f>
        <v>0</v>
      </c>
      <c r="K188" s="139" t="s">
        <v>1236</v>
      </c>
      <c r="L188" s="35"/>
      <c r="M188" s="144" t="s">
        <v>3</v>
      </c>
      <c r="N188" s="145" t="s">
        <v>40</v>
      </c>
      <c r="O188" s="55"/>
      <c r="P188" s="146">
        <f>O188*H188</f>
        <v>0</v>
      </c>
      <c r="Q188" s="146">
        <v>0</v>
      </c>
      <c r="R188" s="146">
        <f>Q188*H188</f>
        <v>0</v>
      </c>
      <c r="S188" s="146">
        <v>0.20799999999999999</v>
      </c>
      <c r="T188" s="147">
        <f>S188*H188</f>
        <v>0.13852800000000001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48" t="s">
        <v>158</v>
      </c>
      <c r="AT188" s="148" t="s">
        <v>154</v>
      </c>
      <c r="AU188" s="148" t="s">
        <v>79</v>
      </c>
      <c r="AY188" s="19" t="s">
        <v>151</v>
      </c>
      <c r="BE188" s="149">
        <f>IF(N188="základní",J188,0)</f>
        <v>0</v>
      </c>
      <c r="BF188" s="149">
        <f>IF(N188="snížená",J188,0)</f>
        <v>0</v>
      </c>
      <c r="BG188" s="149">
        <f>IF(N188="zákl. přenesená",J188,0)</f>
        <v>0</v>
      </c>
      <c r="BH188" s="149">
        <f>IF(N188="sníž. přenesená",J188,0)</f>
        <v>0</v>
      </c>
      <c r="BI188" s="149">
        <f>IF(N188="nulová",J188,0)</f>
        <v>0</v>
      </c>
      <c r="BJ188" s="19" t="s">
        <v>77</v>
      </c>
      <c r="BK188" s="149">
        <f>ROUND(I188*H188,2)</f>
        <v>0</v>
      </c>
      <c r="BL188" s="19" t="s">
        <v>158</v>
      </c>
      <c r="BM188" s="148" t="s">
        <v>306</v>
      </c>
    </row>
    <row r="189" spans="1:65" s="2" customFormat="1">
      <c r="A189" s="34"/>
      <c r="B189" s="35"/>
      <c r="C189" s="34"/>
      <c r="D189" s="150" t="s">
        <v>160</v>
      </c>
      <c r="E189" s="34"/>
      <c r="F189" s="151" t="s">
        <v>307</v>
      </c>
      <c r="G189" s="34"/>
      <c r="H189" s="34"/>
      <c r="I189" s="152"/>
      <c r="J189" s="34"/>
      <c r="K189" s="34"/>
      <c r="L189" s="35"/>
      <c r="M189" s="153"/>
      <c r="N189" s="154"/>
      <c r="O189" s="55"/>
      <c r="P189" s="55"/>
      <c r="Q189" s="55"/>
      <c r="R189" s="55"/>
      <c r="S189" s="55"/>
      <c r="T189" s="56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9" t="s">
        <v>160</v>
      </c>
      <c r="AU189" s="19" t="s">
        <v>79</v>
      </c>
    </row>
    <row r="190" spans="1:65" s="13" customFormat="1">
      <c r="B190" s="155"/>
      <c r="D190" s="156" t="s">
        <v>162</v>
      </c>
      <c r="E190" s="157" t="s">
        <v>3</v>
      </c>
      <c r="F190" s="158" t="s">
        <v>308</v>
      </c>
      <c r="H190" s="159">
        <v>0.66600000000000004</v>
      </c>
      <c r="I190" s="160"/>
      <c r="L190" s="155"/>
      <c r="M190" s="161"/>
      <c r="N190" s="162"/>
      <c r="O190" s="162"/>
      <c r="P190" s="162"/>
      <c r="Q190" s="162"/>
      <c r="R190" s="162"/>
      <c r="S190" s="162"/>
      <c r="T190" s="163"/>
      <c r="AT190" s="157" t="s">
        <v>162</v>
      </c>
      <c r="AU190" s="157" t="s">
        <v>79</v>
      </c>
      <c r="AV190" s="13" t="s">
        <v>79</v>
      </c>
      <c r="AW190" s="13" t="s">
        <v>31</v>
      </c>
      <c r="AX190" s="13" t="s">
        <v>77</v>
      </c>
      <c r="AY190" s="157" t="s">
        <v>151</v>
      </c>
    </row>
    <row r="191" spans="1:65" s="12" customFormat="1" ht="22.9" customHeight="1">
      <c r="B191" s="123"/>
      <c r="D191" s="124" t="s">
        <v>68</v>
      </c>
      <c r="E191" s="134" t="s">
        <v>309</v>
      </c>
      <c r="F191" s="134" t="s">
        <v>310</v>
      </c>
      <c r="I191" s="126"/>
      <c r="J191" s="135">
        <f>BK191</f>
        <v>0</v>
      </c>
      <c r="L191" s="123"/>
      <c r="M191" s="128"/>
      <c r="N191" s="129"/>
      <c r="O191" s="129"/>
      <c r="P191" s="130">
        <f>SUM(P192:P200)</f>
        <v>0</v>
      </c>
      <c r="Q191" s="129"/>
      <c r="R191" s="130">
        <f>SUM(R192:R200)</f>
        <v>0</v>
      </c>
      <c r="S191" s="129"/>
      <c r="T191" s="131">
        <f>SUM(T192:T200)</f>
        <v>0</v>
      </c>
      <c r="AR191" s="124" t="s">
        <v>77</v>
      </c>
      <c r="AT191" s="132" t="s">
        <v>68</v>
      </c>
      <c r="AU191" s="132" t="s">
        <v>77</v>
      </c>
      <c r="AY191" s="124" t="s">
        <v>151</v>
      </c>
      <c r="BK191" s="133">
        <f>SUM(BK192:BK200)</f>
        <v>0</v>
      </c>
    </row>
    <row r="192" spans="1:65" s="2" customFormat="1" ht="37.9" customHeight="1">
      <c r="A192" s="34"/>
      <c r="B192" s="136"/>
      <c r="C192" s="137" t="s">
        <v>311</v>
      </c>
      <c r="D192" s="137" t="s">
        <v>154</v>
      </c>
      <c r="E192" s="138" t="s">
        <v>312</v>
      </c>
      <c r="F192" s="139" t="s">
        <v>313</v>
      </c>
      <c r="G192" s="140" t="s">
        <v>314</v>
      </c>
      <c r="H192" s="141">
        <v>3.194</v>
      </c>
      <c r="I192" s="142"/>
      <c r="J192" s="143">
        <f>ROUND(I192*H192,2)</f>
        <v>0</v>
      </c>
      <c r="K192" s="139" t="s">
        <v>1236</v>
      </c>
      <c r="L192" s="35"/>
      <c r="M192" s="144" t="s">
        <v>3</v>
      </c>
      <c r="N192" s="145" t="s">
        <v>40</v>
      </c>
      <c r="O192" s="55"/>
      <c r="P192" s="146">
        <f>O192*H192</f>
        <v>0</v>
      </c>
      <c r="Q192" s="146">
        <v>0</v>
      </c>
      <c r="R192" s="146">
        <f>Q192*H192</f>
        <v>0</v>
      </c>
      <c r="S192" s="146">
        <v>0</v>
      </c>
      <c r="T192" s="14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48" t="s">
        <v>158</v>
      </c>
      <c r="AT192" s="148" t="s">
        <v>154</v>
      </c>
      <c r="AU192" s="148" t="s">
        <v>79</v>
      </c>
      <c r="AY192" s="19" t="s">
        <v>151</v>
      </c>
      <c r="BE192" s="149">
        <f>IF(N192="základní",J192,0)</f>
        <v>0</v>
      </c>
      <c r="BF192" s="149">
        <f>IF(N192="snížená",J192,0)</f>
        <v>0</v>
      </c>
      <c r="BG192" s="149">
        <f>IF(N192="zákl. přenesená",J192,0)</f>
        <v>0</v>
      </c>
      <c r="BH192" s="149">
        <f>IF(N192="sníž. přenesená",J192,0)</f>
        <v>0</v>
      </c>
      <c r="BI192" s="149">
        <f>IF(N192="nulová",J192,0)</f>
        <v>0</v>
      </c>
      <c r="BJ192" s="19" t="s">
        <v>77</v>
      </c>
      <c r="BK192" s="149">
        <f>ROUND(I192*H192,2)</f>
        <v>0</v>
      </c>
      <c r="BL192" s="19" t="s">
        <v>158</v>
      </c>
      <c r="BM192" s="148" t="s">
        <v>315</v>
      </c>
    </row>
    <row r="193" spans="1:65" s="2" customFormat="1">
      <c r="A193" s="34"/>
      <c r="B193" s="35"/>
      <c r="C193" s="34"/>
      <c r="D193" s="150" t="s">
        <v>160</v>
      </c>
      <c r="E193" s="34"/>
      <c r="F193" s="151" t="s">
        <v>316</v>
      </c>
      <c r="G193" s="34"/>
      <c r="H193" s="34"/>
      <c r="I193" s="152"/>
      <c r="J193" s="34"/>
      <c r="K193" s="34"/>
      <c r="L193" s="35"/>
      <c r="M193" s="153"/>
      <c r="N193" s="154"/>
      <c r="O193" s="55"/>
      <c r="P193" s="55"/>
      <c r="Q193" s="55"/>
      <c r="R193" s="55"/>
      <c r="S193" s="55"/>
      <c r="T193" s="56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9" t="s">
        <v>160</v>
      </c>
      <c r="AU193" s="19" t="s">
        <v>79</v>
      </c>
    </row>
    <row r="194" spans="1:65" s="2" customFormat="1" ht="33" customHeight="1">
      <c r="A194" s="34"/>
      <c r="B194" s="136"/>
      <c r="C194" s="137" t="s">
        <v>317</v>
      </c>
      <c r="D194" s="137" t="s">
        <v>154</v>
      </c>
      <c r="E194" s="138" t="s">
        <v>318</v>
      </c>
      <c r="F194" s="139" t="s">
        <v>319</v>
      </c>
      <c r="G194" s="140" t="s">
        <v>314</v>
      </c>
      <c r="H194" s="141">
        <v>3.194</v>
      </c>
      <c r="I194" s="142"/>
      <c r="J194" s="143">
        <f>ROUND(I194*H194,2)</f>
        <v>0</v>
      </c>
      <c r="K194" s="139" t="s">
        <v>1236</v>
      </c>
      <c r="L194" s="35"/>
      <c r="M194" s="144" t="s">
        <v>3</v>
      </c>
      <c r="N194" s="145" t="s">
        <v>40</v>
      </c>
      <c r="O194" s="55"/>
      <c r="P194" s="146">
        <f>O194*H194</f>
        <v>0</v>
      </c>
      <c r="Q194" s="146">
        <v>0</v>
      </c>
      <c r="R194" s="146">
        <f>Q194*H194</f>
        <v>0</v>
      </c>
      <c r="S194" s="146">
        <v>0</v>
      </c>
      <c r="T194" s="147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48" t="s">
        <v>158</v>
      </c>
      <c r="AT194" s="148" t="s">
        <v>154</v>
      </c>
      <c r="AU194" s="148" t="s">
        <v>79</v>
      </c>
      <c r="AY194" s="19" t="s">
        <v>151</v>
      </c>
      <c r="BE194" s="149">
        <f>IF(N194="základní",J194,0)</f>
        <v>0</v>
      </c>
      <c r="BF194" s="149">
        <f>IF(N194="snížená",J194,0)</f>
        <v>0</v>
      </c>
      <c r="BG194" s="149">
        <f>IF(N194="zákl. přenesená",J194,0)</f>
        <v>0</v>
      </c>
      <c r="BH194" s="149">
        <f>IF(N194="sníž. přenesená",J194,0)</f>
        <v>0</v>
      </c>
      <c r="BI194" s="149">
        <f>IF(N194="nulová",J194,0)</f>
        <v>0</v>
      </c>
      <c r="BJ194" s="19" t="s">
        <v>77</v>
      </c>
      <c r="BK194" s="149">
        <f>ROUND(I194*H194,2)</f>
        <v>0</v>
      </c>
      <c r="BL194" s="19" t="s">
        <v>158</v>
      </c>
      <c r="BM194" s="148" t="s">
        <v>320</v>
      </c>
    </row>
    <row r="195" spans="1:65" s="2" customFormat="1">
      <c r="A195" s="34"/>
      <c r="B195" s="35"/>
      <c r="C195" s="34"/>
      <c r="D195" s="150" t="s">
        <v>160</v>
      </c>
      <c r="E195" s="34"/>
      <c r="F195" s="151" t="s">
        <v>321</v>
      </c>
      <c r="G195" s="34"/>
      <c r="H195" s="34"/>
      <c r="I195" s="152"/>
      <c r="J195" s="34"/>
      <c r="K195" s="34"/>
      <c r="L195" s="35"/>
      <c r="M195" s="153"/>
      <c r="N195" s="154"/>
      <c r="O195" s="55"/>
      <c r="P195" s="55"/>
      <c r="Q195" s="55"/>
      <c r="R195" s="55"/>
      <c r="S195" s="55"/>
      <c r="T195" s="56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9" t="s">
        <v>160</v>
      </c>
      <c r="AU195" s="19" t="s">
        <v>79</v>
      </c>
    </row>
    <row r="196" spans="1:65" s="2" customFormat="1" ht="44.25" customHeight="1">
      <c r="A196" s="34"/>
      <c r="B196" s="136"/>
      <c r="C196" s="137" t="s">
        <v>322</v>
      </c>
      <c r="D196" s="137" t="s">
        <v>154</v>
      </c>
      <c r="E196" s="138" t="s">
        <v>323</v>
      </c>
      <c r="F196" s="139" t="s">
        <v>324</v>
      </c>
      <c r="G196" s="140" t="s">
        <v>314</v>
      </c>
      <c r="H196" s="141">
        <v>76.656000000000006</v>
      </c>
      <c r="I196" s="142"/>
      <c r="J196" s="143">
        <f>ROUND(I196*H196,2)</f>
        <v>0</v>
      </c>
      <c r="K196" s="139" t="s">
        <v>1236</v>
      </c>
      <c r="L196" s="35"/>
      <c r="M196" s="144" t="s">
        <v>3</v>
      </c>
      <c r="N196" s="145" t="s">
        <v>40</v>
      </c>
      <c r="O196" s="55"/>
      <c r="P196" s="146">
        <f>O196*H196</f>
        <v>0</v>
      </c>
      <c r="Q196" s="146">
        <v>0</v>
      </c>
      <c r="R196" s="146">
        <f>Q196*H196</f>
        <v>0</v>
      </c>
      <c r="S196" s="146">
        <v>0</v>
      </c>
      <c r="T196" s="147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48" t="s">
        <v>158</v>
      </c>
      <c r="AT196" s="148" t="s">
        <v>154</v>
      </c>
      <c r="AU196" s="148" t="s">
        <v>79</v>
      </c>
      <c r="AY196" s="19" t="s">
        <v>151</v>
      </c>
      <c r="BE196" s="149">
        <f>IF(N196="základní",J196,0)</f>
        <v>0</v>
      </c>
      <c r="BF196" s="149">
        <f>IF(N196="snížená",J196,0)</f>
        <v>0</v>
      </c>
      <c r="BG196" s="149">
        <f>IF(N196="zákl. přenesená",J196,0)</f>
        <v>0</v>
      </c>
      <c r="BH196" s="149">
        <f>IF(N196="sníž. přenesená",J196,0)</f>
        <v>0</v>
      </c>
      <c r="BI196" s="149">
        <f>IF(N196="nulová",J196,0)</f>
        <v>0</v>
      </c>
      <c r="BJ196" s="19" t="s">
        <v>77</v>
      </c>
      <c r="BK196" s="149">
        <f>ROUND(I196*H196,2)</f>
        <v>0</v>
      </c>
      <c r="BL196" s="19" t="s">
        <v>158</v>
      </c>
      <c r="BM196" s="148" t="s">
        <v>325</v>
      </c>
    </row>
    <row r="197" spans="1:65" s="2" customFormat="1">
      <c r="A197" s="34"/>
      <c r="B197" s="35"/>
      <c r="C197" s="34"/>
      <c r="D197" s="150" t="s">
        <v>160</v>
      </c>
      <c r="E197" s="34"/>
      <c r="F197" s="151" t="s">
        <v>326</v>
      </c>
      <c r="G197" s="34"/>
      <c r="H197" s="34"/>
      <c r="I197" s="152"/>
      <c r="J197" s="34"/>
      <c r="K197" s="34"/>
      <c r="L197" s="35"/>
      <c r="M197" s="153"/>
      <c r="N197" s="154"/>
      <c r="O197" s="55"/>
      <c r="P197" s="55"/>
      <c r="Q197" s="55"/>
      <c r="R197" s="55"/>
      <c r="S197" s="55"/>
      <c r="T197" s="56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9" t="s">
        <v>160</v>
      </c>
      <c r="AU197" s="19" t="s">
        <v>79</v>
      </c>
    </row>
    <row r="198" spans="1:65" s="13" customFormat="1">
      <c r="B198" s="155"/>
      <c r="D198" s="156" t="s">
        <v>162</v>
      </c>
      <c r="F198" s="158" t="s">
        <v>327</v>
      </c>
      <c r="H198" s="159">
        <v>76.656000000000006</v>
      </c>
      <c r="I198" s="160"/>
      <c r="L198" s="155"/>
      <c r="M198" s="161"/>
      <c r="N198" s="162"/>
      <c r="O198" s="162"/>
      <c r="P198" s="162"/>
      <c r="Q198" s="162"/>
      <c r="R198" s="162"/>
      <c r="S198" s="162"/>
      <c r="T198" s="163"/>
      <c r="AT198" s="157" t="s">
        <v>162</v>
      </c>
      <c r="AU198" s="157" t="s">
        <v>79</v>
      </c>
      <c r="AV198" s="13" t="s">
        <v>79</v>
      </c>
      <c r="AW198" s="13" t="s">
        <v>4</v>
      </c>
      <c r="AX198" s="13" t="s">
        <v>77</v>
      </c>
      <c r="AY198" s="157" t="s">
        <v>151</v>
      </c>
    </row>
    <row r="199" spans="1:65" s="2" customFormat="1" ht="44.25" customHeight="1">
      <c r="A199" s="34"/>
      <c r="B199" s="136"/>
      <c r="C199" s="137" t="s">
        <v>328</v>
      </c>
      <c r="D199" s="137" t="s">
        <v>154</v>
      </c>
      <c r="E199" s="138" t="s">
        <v>329</v>
      </c>
      <c r="F199" s="139" t="s">
        <v>330</v>
      </c>
      <c r="G199" s="140" t="s">
        <v>314</v>
      </c>
      <c r="H199" s="141">
        <v>3.194</v>
      </c>
      <c r="I199" s="142"/>
      <c r="J199" s="143">
        <f>ROUND(I199*H199,2)</f>
        <v>0</v>
      </c>
      <c r="K199" s="139" t="s">
        <v>1236</v>
      </c>
      <c r="L199" s="35"/>
      <c r="M199" s="144" t="s">
        <v>3</v>
      </c>
      <c r="N199" s="145" t="s">
        <v>40</v>
      </c>
      <c r="O199" s="55"/>
      <c r="P199" s="146">
        <f>O199*H199</f>
        <v>0</v>
      </c>
      <c r="Q199" s="146">
        <v>0</v>
      </c>
      <c r="R199" s="146">
        <f>Q199*H199</f>
        <v>0</v>
      </c>
      <c r="S199" s="146">
        <v>0</v>
      </c>
      <c r="T199" s="14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48" t="s">
        <v>158</v>
      </c>
      <c r="AT199" s="148" t="s">
        <v>154</v>
      </c>
      <c r="AU199" s="148" t="s">
        <v>79</v>
      </c>
      <c r="AY199" s="19" t="s">
        <v>151</v>
      </c>
      <c r="BE199" s="149">
        <f>IF(N199="základní",J199,0)</f>
        <v>0</v>
      </c>
      <c r="BF199" s="149">
        <f>IF(N199="snížená",J199,0)</f>
        <v>0</v>
      </c>
      <c r="BG199" s="149">
        <f>IF(N199="zákl. přenesená",J199,0)</f>
        <v>0</v>
      </c>
      <c r="BH199" s="149">
        <f>IF(N199="sníž. přenesená",J199,0)</f>
        <v>0</v>
      </c>
      <c r="BI199" s="149">
        <f>IF(N199="nulová",J199,0)</f>
        <v>0</v>
      </c>
      <c r="BJ199" s="19" t="s">
        <v>77</v>
      </c>
      <c r="BK199" s="149">
        <f>ROUND(I199*H199,2)</f>
        <v>0</v>
      </c>
      <c r="BL199" s="19" t="s">
        <v>158</v>
      </c>
      <c r="BM199" s="148" t="s">
        <v>331</v>
      </c>
    </row>
    <row r="200" spans="1:65" s="2" customFormat="1">
      <c r="A200" s="34"/>
      <c r="B200" s="35"/>
      <c r="C200" s="34"/>
      <c r="D200" s="150" t="s">
        <v>160</v>
      </c>
      <c r="E200" s="34"/>
      <c r="F200" s="151" t="s">
        <v>332</v>
      </c>
      <c r="G200" s="34"/>
      <c r="H200" s="34"/>
      <c r="I200" s="152"/>
      <c r="J200" s="34"/>
      <c r="K200" s="34"/>
      <c r="L200" s="35"/>
      <c r="M200" s="153"/>
      <c r="N200" s="154"/>
      <c r="O200" s="55"/>
      <c r="P200" s="55"/>
      <c r="Q200" s="55"/>
      <c r="R200" s="55"/>
      <c r="S200" s="55"/>
      <c r="T200" s="56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9" t="s">
        <v>160</v>
      </c>
      <c r="AU200" s="19" t="s">
        <v>79</v>
      </c>
    </row>
    <row r="201" spans="1:65" s="12" customFormat="1" ht="25.9" customHeight="1">
      <c r="B201" s="123"/>
      <c r="D201" s="124" t="s">
        <v>68</v>
      </c>
      <c r="E201" s="125" t="s">
        <v>333</v>
      </c>
      <c r="F201" s="125" t="s">
        <v>334</v>
      </c>
      <c r="I201" s="126"/>
      <c r="J201" s="127">
        <f>BK201</f>
        <v>0</v>
      </c>
      <c r="L201" s="123"/>
      <c r="M201" s="128"/>
      <c r="N201" s="129"/>
      <c r="O201" s="129"/>
      <c r="P201" s="130">
        <f>P202+P217+P223+P227</f>
        <v>0</v>
      </c>
      <c r="Q201" s="129"/>
      <c r="R201" s="130">
        <f>R202+R217+R223+R227</f>
        <v>0.45667425999999994</v>
      </c>
      <c r="S201" s="129"/>
      <c r="T201" s="131">
        <f>T202+T217+T223+T227</f>
        <v>0</v>
      </c>
      <c r="AR201" s="124" t="s">
        <v>77</v>
      </c>
      <c r="AT201" s="132" t="s">
        <v>68</v>
      </c>
      <c r="AU201" s="132" t="s">
        <v>69</v>
      </c>
      <c r="AY201" s="124" t="s">
        <v>151</v>
      </c>
      <c r="BK201" s="133">
        <f>BK202+BK217+BK223+BK227</f>
        <v>0</v>
      </c>
    </row>
    <row r="202" spans="1:65" s="12" customFormat="1" ht="22.9" customHeight="1">
      <c r="B202" s="123"/>
      <c r="D202" s="124" t="s">
        <v>68</v>
      </c>
      <c r="E202" s="134" t="s">
        <v>187</v>
      </c>
      <c r="F202" s="134" t="s">
        <v>335</v>
      </c>
      <c r="I202" s="126"/>
      <c r="J202" s="135">
        <f>BK202</f>
        <v>0</v>
      </c>
      <c r="L202" s="123"/>
      <c r="M202" s="128"/>
      <c r="N202" s="129"/>
      <c r="O202" s="129"/>
      <c r="P202" s="130">
        <f>SUM(P203:P216)</f>
        <v>0</v>
      </c>
      <c r="Q202" s="129"/>
      <c r="R202" s="130">
        <f>SUM(R203:R216)</f>
        <v>0.45526029999999995</v>
      </c>
      <c r="S202" s="129"/>
      <c r="T202" s="131">
        <f>SUM(T203:T216)</f>
        <v>0</v>
      </c>
      <c r="AR202" s="124" t="s">
        <v>77</v>
      </c>
      <c r="AT202" s="132" t="s">
        <v>68</v>
      </c>
      <c r="AU202" s="132" t="s">
        <v>77</v>
      </c>
      <c r="AY202" s="124" t="s">
        <v>151</v>
      </c>
      <c r="BK202" s="133">
        <f>SUM(BK203:BK216)</f>
        <v>0</v>
      </c>
    </row>
    <row r="203" spans="1:65" s="2" customFormat="1" ht="24.2" customHeight="1">
      <c r="A203" s="34"/>
      <c r="B203" s="136"/>
      <c r="C203" s="137" t="s">
        <v>336</v>
      </c>
      <c r="D203" s="137" t="s">
        <v>154</v>
      </c>
      <c r="E203" s="138" t="s">
        <v>337</v>
      </c>
      <c r="F203" s="139" t="s">
        <v>338</v>
      </c>
      <c r="G203" s="140" t="s">
        <v>82</v>
      </c>
      <c r="H203" s="141">
        <v>1.99</v>
      </c>
      <c r="I203" s="142"/>
      <c r="J203" s="143">
        <f>ROUND(I203*H203,2)</f>
        <v>0</v>
      </c>
      <c r="K203" s="139" t="s">
        <v>1236</v>
      </c>
      <c r="L203" s="35"/>
      <c r="M203" s="144" t="s">
        <v>3</v>
      </c>
      <c r="N203" s="145" t="s">
        <v>40</v>
      </c>
      <c r="O203" s="55"/>
      <c r="P203" s="146">
        <f>O203*H203</f>
        <v>0</v>
      </c>
      <c r="Q203" s="146">
        <v>4.1200000000000001E-2</v>
      </c>
      <c r="R203" s="146">
        <f>Q203*H203</f>
        <v>8.1988000000000005E-2</v>
      </c>
      <c r="S203" s="146">
        <v>0</v>
      </c>
      <c r="T203" s="147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48" t="s">
        <v>158</v>
      </c>
      <c r="AT203" s="148" t="s">
        <v>154</v>
      </c>
      <c r="AU203" s="148" t="s">
        <v>79</v>
      </c>
      <c r="AY203" s="19" t="s">
        <v>151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9" t="s">
        <v>77</v>
      </c>
      <c r="BK203" s="149">
        <f>ROUND(I203*H203,2)</f>
        <v>0</v>
      </c>
      <c r="BL203" s="19" t="s">
        <v>158</v>
      </c>
      <c r="BM203" s="148" t="s">
        <v>339</v>
      </c>
    </row>
    <row r="204" spans="1:65" s="2" customFormat="1">
      <c r="A204" s="34"/>
      <c r="B204" s="35"/>
      <c r="C204" s="34"/>
      <c r="D204" s="150" t="s">
        <v>160</v>
      </c>
      <c r="E204" s="34"/>
      <c r="F204" s="151" t="s">
        <v>340</v>
      </c>
      <c r="G204" s="34"/>
      <c r="H204" s="34"/>
      <c r="I204" s="152"/>
      <c r="J204" s="34"/>
      <c r="K204" s="34"/>
      <c r="L204" s="35"/>
      <c r="M204" s="153"/>
      <c r="N204" s="154"/>
      <c r="O204" s="55"/>
      <c r="P204" s="55"/>
      <c r="Q204" s="55"/>
      <c r="R204" s="55"/>
      <c r="S204" s="55"/>
      <c r="T204" s="56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9" t="s">
        <v>160</v>
      </c>
      <c r="AU204" s="19" t="s">
        <v>79</v>
      </c>
    </row>
    <row r="205" spans="1:65" s="13" customFormat="1">
      <c r="B205" s="155"/>
      <c r="D205" s="156" t="s">
        <v>162</v>
      </c>
      <c r="E205" s="157" t="s">
        <v>3</v>
      </c>
      <c r="F205" s="158" t="s">
        <v>341</v>
      </c>
      <c r="H205" s="159">
        <v>0.47</v>
      </c>
      <c r="I205" s="160"/>
      <c r="L205" s="155"/>
      <c r="M205" s="161"/>
      <c r="N205" s="162"/>
      <c r="O205" s="162"/>
      <c r="P205" s="162"/>
      <c r="Q205" s="162"/>
      <c r="R205" s="162"/>
      <c r="S205" s="162"/>
      <c r="T205" s="163"/>
      <c r="AT205" s="157" t="s">
        <v>162</v>
      </c>
      <c r="AU205" s="157" t="s">
        <v>79</v>
      </c>
      <c r="AV205" s="13" t="s">
        <v>79</v>
      </c>
      <c r="AW205" s="13" t="s">
        <v>31</v>
      </c>
      <c r="AX205" s="13" t="s">
        <v>69</v>
      </c>
      <c r="AY205" s="157" t="s">
        <v>151</v>
      </c>
    </row>
    <row r="206" spans="1:65" s="13" customFormat="1">
      <c r="B206" s="155"/>
      <c r="D206" s="156" t="s">
        <v>162</v>
      </c>
      <c r="E206" s="157" t="s">
        <v>3</v>
      </c>
      <c r="F206" s="158" t="s">
        <v>342</v>
      </c>
      <c r="H206" s="159">
        <v>1.19</v>
      </c>
      <c r="I206" s="160"/>
      <c r="L206" s="155"/>
      <c r="M206" s="161"/>
      <c r="N206" s="162"/>
      <c r="O206" s="162"/>
      <c r="P206" s="162"/>
      <c r="Q206" s="162"/>
      <c r="R206" s="162"/>
      <c r="S206" s="162"/>
      <c r="T206" s="163"/>
      <c r="AT206" s="157" t="s">
        <v>162</v>
      </c>
      <c r="AU206" s="157" t="s">
        <v>79</v>
      </c>
      <c r="AV206" s="13" t="s">
        <v>79</v>
      </c>
      <c r="AW206" s="13" t="s">
        <v>31</v>
      </c>
      <c r="AX206" s="13" t="s">
        <v>69</v>
      </c>
      <c r="AY206" s="157" t="s">
        <v>151</v>
      </c>
    </row>
    <row r="207" spans="1:65" s="13" customFormat="1">
      <c r="B207" s="155"/>
      <c r="D207" s="156" t="s">
        <v>162</v>
      </c>
      <c r="E207" s="157" t="s">
        <v>3</v>
      </c>
      <c r="F207" s="158" t="s">
        <v>343</v>
      </c>
      <c r="H207" s="159">
        <v>0.33</v>
      </c>
      <c r="I207" s="160"/>
      <c r="L207" s="155"/>
      <c r="M207" s="161"/>
      <c r="N207" s="162"/>
      <c r="O207" s="162"/>
      <c r="P207" s="162"/>
      <c r="Q207" s="162"/>
      <c r="R207" s="162"/>
      <c r="S207" s="162"/>
      <c r="T207" s="163"/>
      <c r="AT207" s="157" t="s">
        <v>162</v>
      </c>
      <c r="AU207" s="157" t="s">
        <v>79</v>
      </c>
      <c r="AV207" s="13" t="s">
        <v>79</v>
      </c>
      <c r="AW207" s="13" t="s">
        <v>31</v>
      </c>
      <c r="AX207" s="13" t="s">
        <v>69</v>
      </c>
      <c r="AY207" s="157" t="s">
        <v>151</v>
      </c>
    </row>
    <row r="208" spans="1:65" s="14" customFormat="1">
      <c r="B208" s="164"/>
      <c r="D208" s="156" t="s">
        <v>162</v>
      </c>
      <c r="E208" s="165" t="s">
        <v>3</v>
      </c>
      <c r="F208" s="166" t="s">
        <v>164</v>
      </c>
      <c r="H208" s="167">
        <v>1.99</v>
      </c>
      <c r="I208" s="168"/>
      <c r="L208" s="164"/>
      <c r="M208" s="169"/>
      <c r="N208" s="170"/>
      <c r="O208" s="170"/>
      <c r="P208" s="170"/>
      <c r="Q208" s="170"/>
      <c r="R208" s="170"/>
      <c r="S208" s="170"/>
      <c r="T208" s="171"/>
      <c r="AT208" s="165" t="s">
        <v>162</v>
      </c>
      <c r="AU208" s="165" t="s">
        <v>79</v>
      </c>
      <c r="AV208" s="14" t="s">
        <v>158</v>
      </c>
      <c r="AW208" s="14" t="s">
        <v>31</v>
      </c>
      <c r="AX208" s="14" t="s">
        <v>77</v>
      </c>
      <c r="AY208" s="165" t="s">
        <v>151</v>
      </c>
    </row>
    <row r="209" spans="1:65" s="2" customFormat="1" ht="37.9" customHeight="1">
      <c r="A209" s="34"/>
      <c r="B209" s="136"/>
      <c r="C209" s="137" t="s">
        <v>344</v>
      </c>
      <c r="D209" s="137" t="s">
        <v>154</v>
      </c>
      <c r="E209" s="138" t="s">
        <v>345</v>
      </c>
      <c r="F209" s="139" t="s">
        <v>346</v>
      </c>
      <c r="G209" s="140" t="s">
        <v>82</v>
      </c>
      <c r="H209" s="141">
        <v>5.4450000000000003</v>
      </c>
      <c r="I209" s="142"/>
      <c r="J209" s="143">
        <f>ROUND(I209*H209,2)</f>
        <v>0</v>
      </c>
      <c r="K209" s="139" t="s">
        <v>1236</v>
      </c>
      <c r="L209" s="35"/>
      <c r="M209" s="144" t="s">
        <v>3</v>
      </c>
      <c r="N209" s="145" t="s">
        <v>40</v>
      </c>
      <c r="O209" s="55"/>
      <c r="P209" s="146">
        <f>O209*H209</f>
        <v>0</v>
      </c>
      <c r="Q209" s="146">
        <v>2.7199999999999998E-2</v>
      </c>
      <c r="R209" s="146">
        <f>Q209*H209</f>
        <v>0.14810399999999999</v>
      </c>
      <c r="S209" s="146">
        <v>0</v>
      </c>
      <c r="T209" s="147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48" t="s">
        <v>158</v>
      </c>
      <c r="AT209" s="148" t="s">
        <v>154</v>
      </c>
      <c r="AU209" s="148" t="s">
        <v>79</v>
      </c>
      <c r="AY209" s="19" t="s">
        <v>151</v>
      </c>
      <c r="BE209" s="149">
        <f>IF(N209="základní",J209,0)</f>
        <v>0</v>
      </c>
      <c r="BF209" s="149">
        <f>IF(N209="snížená",J209,0)</f>
        <v>0</v>
      </c>
      <c r="BG209" s="149">
        <f>IF(N209="zákl. přenesená",J209,0)</f>
        <v>0</v>
      </c>
      <c r="BH209" s="149">
        <f>IF(N209="sníž. přenesená",J209,0)</f>
        <v>0</v>
      </c>
      <c r="BI209" s="149">
        <f>IF(N209="nulová",J209,0)</f>
        <v>0</v>
      </c>
      <c r="BJ209" s="19" t="s">
        <v>77</v>
      </c>
      <c r="BK209" s="149">
        <f>ROUND(I209*H209,2)</f>
        <v>0</v>
      </c>
      <c r="BL209" s="19" t="s">
        <v>158</v>
      </c>
      <c r="BM209" s="148" t="s">
        <v>347</v>
      </c>
    </row>
    <row r="210" spans="1:65" s="2" customFormat="1">
      <c r="A210" s="34"/>
      <c r="B210" s="35"/>
      <c r="C210" s="34"/>
      <c r="D210" s="150" t="s">
        <v>160</v>
      </c>
      <c r="E210" s="34"/>
      <c r="F210" s="151" t="s">
        <v>348</v>
      </c>
      <c r="G210" s="34"/>
      <c r="H210" s="34"/>
      <c r="I210" s="152"/>
      <c r="J210" s="34"/>
      <c r="K210" s="34"/>
      <c r="L210" s="35"/>
      <c r="M210" s="153"/>
      <c r="N210" s="154"/>
      <c r="O210" s="55"/>
      <c r="P210" s="55"/>
      <c r="Q210" s="55"/>
      <c r="R210" s="55"/>
      <c r="S210" s="55"/>
      <c r="T210" s="56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9" t="s">
        <v>160</v>
      </c>
      <c r="AU210" s="19" t="s">
        <v>79</v>
      </c>
    </row>
    <row r="211" spans="1:65" s="15" customFormat="1">
      <c r="B211" s="172"/>
      <c r="D211" s="156" t="s">
        <v>162</v>
      </c>
      <c r="E211" s="173" t="s">
        <v>3</v>
      </c>
      <c r="F211" s="174" t="s">
        <v>349</v>
      </c>
      <c r="H211" s="173" t="s">
        <v>3</v>
      </c>
      <c r="I211" s="175"/>
      <c r="L211" s="172"/>
      <c r="M211" s="176"/>
      <c r="N211" s="177"/>
      <c r="O211" s="177"/>
      <c r="P211" s="177"/>
      <c r="Q211" s="177"/>
      <c r="R211" s="177"/>
      <c r="S211" s="177"/>
      <c r="T211" s="178"/>
      <c r="AT211" s="173" t="s">
        <v>162</v>
      </c>
      <c r="AU211" s="173" t="s">
        <v>79</v>
      </c>
      <c r="AV211" s="15" t="s">
        <v>77</v>
      </c>
      <c r="AW211" s="15" t="s">
        <v>31</v>
      </c>
      <c r="AX211" s="15" t="s">
        <v>69</v>
      </c>
      <c r="AY211" s="173" t="s">
        <v>151</v>
      </c>
    </row>
    <row r="212" spans="1:65" s="13" customFormat="1">
      <c r="B212" s="155"/>
      <c r="D212" s="156" t="s">
        <v>162</v>
      </c>
      <c r="E212" s="157" t="s">
        <v>3</v>
      </c>
      <c r="F212" s="158" t="s">
        <v>350</v>
      </c>
      <c r="H212" s="159">
        <v>5.4450000000000003</v>
      </c>
      <c r="I212" s="160"/>
      <c r="L212" s="155"/>
      <c r="M212" s="161"/>
      <c r="N212" s="162"/>
      <c r="O212" s="162"/>
      <c r="P212" s="162"/>
      <c r="Q212" s="162"/>
      <c r="R212" s="162"/>
      <c r="S212" s="162"/>
      <c r="T212" s="163"/>
      <c r="AT212" s="157" t="s">
        <v>162</v>
      </c>
      <c r="AU212" s="157" t="s">
        <v>79</v>
      </c>
      <c r="AV212" s="13" t="s">
        <v>79</v>
      </c>
      <c r="AW212" s="13" t="s">
        <v>31</v>
      </c>
      <c r="AX212" s="13" t="s">
        <v>69</v>
      </c>
      <c r="AY212" s="157" t="s">
        <v>151</v>
      </c>
    </row>
    <row r="213" spans="1:65" s="14" customFormat="1">
      <c r="B213" s="164"/>
      <c r="D213" s="156" t="s">
        <v>162</v>
      </c>
      <c r="E213" s="165" t="s">
        <v>3</v>
      </c>
      <c r="F213" s="166" t="s">
        <v>164</v>
      </c>
      <c r="H213" s="167">
        <v>5.4450000000000003</v>
      </c>
      <c r="I213" s="168"/>
      <c r="L213" s="164"/>
      <c r="M213" s="169"/>
      <c r="N213" s="170"/>
      <c r="O213" s="170"/>
      <c r="P213" s="170"/>
      <c r="Q213" s="170"/>
      <c r="R213" s="170"/>
      <c r="S213" s="170"/>
      <c r="T213" s="171"/>
      <c r="AT213" s="165" t="s">
        <v>162</v>
      </c>
      <c r="AU213" s="165" t="s">
        <v>79</v>
      </c>
      <c r="AV213" s="14" t="s">
        <v>158</v>
      </c>
      <c r="AW213" s="14" t="s">
        <v>31</v>
      </c>
      <c r="AX213" s="14" t="s">
        <v>77</v>
      </c>
      <c r="AY213" s="165" t="s">
        <v>151</v>
      </c>
    </row>
    <row r="214" spans="1:65" s="2" customFormat="1" ht="37.9" customHeight="1">
      <c r="A214" s="34"/>
      <c r="B214" s="136"/>
      <c r="C214" s="137" t="s">
        <v>351</v>
      </c>
      <c r="D214" s="137" t="s">
        <v>154</v>
      </c>
      <c r="E214" s="138" t="s">
        <v>352</v>
      </c>
      <c r="F214" s="139" t="s">
        <v>353</v>
      </c>
      <c r="G214" s="140" t="s">
        <v>157</v>
      </c>
      <c r="H214" s="141">
        <v>0.09</v>
      </c>
      <c r="I214" s="142"/>
      <c r="J214" s="143">
        <f>ROUND(I214*H214,2)</f>
        <v>0</v>
      </c>
      <c r="K214" s="139" t="s">
        <v>1236</v>
      </c>
      <c r="L214" s="35"/>
      <c r="M214" s="144" t="s">
        <v>3</v>
      </c>
      <c r="N214" s="145" t="s">
        <v>40</v>
      </c>
      <c r="O214" s="55"/>
      <c r="P214" s="146">
        <f>O214*H214</f>
        <v>0</v>
      </c>
      <c r="Q214" s="146">
        <v>2.5018699999999998</v>
      </c>
      <c r="R214" s="146">
        <f>Q214*H214</f>
        <v>0.22516829999999999</v>
      </c>
      <c r="S214" s="146">
        <v>0</v>
      </c>
      <c r="T214" s="147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48" t="s">
        <v>158</v>
      </c>
      <c r="AT214" s="148" t="s">
        <v>154</v>
      </c>
      <c r="AU214" s="148" t="s">
        <v>79</v>
      </c>
      <c r="AY214" s="19" t="s">
        <v>151</v>
      </c>
      <c r="BE214" s="149">
        <f>IF(N214="základní",J214,0)</f>
        <v>0</v>
      </c>
      <c r="BF214" s="149">
        <f>IF(N214="snížená",J214,0)</f>
        <v>0</v>
      </c>
      <c r="BG214" s="149">
        <f>IF(N214="zákl. přenesená",J214,0)</f>
        <v>0</v>
      </c>
      <c r="BH214" s="149">
        <f>IF(N214="sníž. přenesená",J214,0)</f>
        <v>0</v>
      </c>
      <c r="BI214" s="149">
        <f>IF(N214="nulová",J214,0)</f>
        <v>0</v>
      </c>
      <c r="BJ214" s="19" t="s">
        <v>77</v>
      </c>
      <c r="BK214" s="149">
        <f>ROUND(I214*H214,2)</f>
        <v>0</v>
      </c>
      <c r="BL214" s="19" t="s">
        <v>158</v>
      </c>
      <c r="BM214" s="148" t="s">
        <v>354</v>
      </c>
    </row>
    <row r="215" spans="1:65" s="2" customFormat="1">
      <c r="A215" s="34"/>
      <c r="B215" s="35"/>
      <c r="C215" s="34"/>
      <c r="D215" s="150" t="s">
        <v>160</v>
      </c>
      <c r="E215" s="34"/>
      <c r="F215" s="151" t="s">
        <v>355</v>
      </c>
      <c r="G215" s="34"/>
      <c r="H215" s="34"/>
      <c r="I215" s="152"/>
      <c r="J215" s="34"/>
      <c r="K215" s="34"/>
      <c r="L215" s="35"/>
      <c r="M215" s="153"/>
      <c r="N215" s="154"/>
      <c r="O215" s="55"/>
      <c r="P215" s="55"/>
      <c r="Q215" s="55"/>
      <c r="R215" s="55"/>
      <c r="S215" s="55"/>
      <c r="T215" s="56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9" t="s">
        <v>160</v>
      </c>
      <c r="AU215" s="19" t="s">
        <v>79</v>
      </c>
    </row>
    <row r="216" spans="1:65" s="13" customFormat="1">
      <c r="B216" s="155"/>
      <c r="D216" s="156" t="s">
        <v>162</v>
      </c>
      <c r="E216" s="157" t="s">
        <v>3</v>
      </c>
      <c r="F216" s="158" t="s">
        <v>356</v>
      </c>
      <c r="H216" s="159">
        <v>0.09</v>
      </c>
      <c r="I216" s="160"/>
      <c r="L216" s="155"/>
      <c r="M216" s="161"/>
      <c r="N216" s="162"/>
      <c r="O216" s="162"/>
      <c r="P216" s="162"/>
      <c r="Q216" s="162"/>
      <c r="R216" s="162"/>
      <c r="S216" s="162"/>
      <c r="T216" s="163"/>
      <c r="AT216" s="157" t="s">
        <v>162</v>
      </c>
      <c r="AU216" s="157" t="s">
        <v>79</v>
      </c>
      <c r="AV216" s="13" t="s">
        <v>79</v>
      </c>
      <c r="AW216" s="13" t="s">
        <v>31</v>
      </c>
      <c r="AX216" s="13" t="s">
        <v>77</v>
      </c>
      <c r="AY216" s="157" t="s">
        <v>151</v>
      </c>
    </row>
    <row r="217" spans="1:65" s="12" customFormat="1" ht="22.9" customHeight="1">
      <c r="B217" s="123"/>
      <c r="D217" s="124" t="s">
        <v>68</v>
      </c>
      <c r="E217" s="134" t="s">
        <v>205</v>
      </c>
      <c r="F217" s="134" t="s">
        <v>357</v>
      </c>
      <c r="I217" s="126"/>
      <c r="J217" s="135">
        <f>BK217</f>
        <v>0</v>
      </c>
      <c r="L217" s="123"/>
      <c r="M217" s="128"/>
      <c r="N217" s="129"/>
      <c r="O217" s="129"/>
      <c r="P217" s="130">
        <f>SUM(P218:P222)</f>
        <v>0</v>
      </c>
      <c r="Q217" s="129"/>
      <c r="R217" s="130">
        <f>SUM(R218:R222)</f>
        <v>7.9152000000000009E-4</v>
      </c>
      <c r="S217" s="129"/>
      <c r="T217" s="131">
        <f>SUM(T218:T222)</f>
        <v>0</v>
      </c>
      <c r="AR217" s="124" t="s">
        <v>77</v>
      </c>
      <c r="AT217" s="132" t="s">
        <v>68</v>
      </c>
      <c r="AU217" s="132" t="s">
        <v>77</v>
      </c>
      <c r="AY217" s="124" t="s">
        <v>151</v>
      </c>
      <c r="BK217" s="133">
        <f>SUM(BK218:BK222)</f>
        <v>0</v>
      </c>
    </row>
    <row r="218" spans="1:65" s="2" customFormat="1" ht="37.9" customHeight="1">
      <c r="A218" s="34"/>
      <c r="B218" s="136"/>
      <c r="C218" s="137" t="s">
        <v>358</v>
      </c>
      <c r="D218" s="137" t="s">
        <v>154</v>
      </c>
      <c r="E218" s="138" t="s">
        <v>359</v>
      </c>
      <c r="F218" s="139" t="s">
        <v>360</v>
      </c>
      <c r="G218" s="140" t="s">
        <v>82</v>
      </c>
      <c r="H218" s="141">
        <v>19.788</v>
      </c>
      <c r="I218" s="142"/>
      <c r="J218" s="143">
        <f>ROUND(I218*H218,2)</f>
        <v>0</v>
      </c>
      <c r="K218" s="139" t="s">
        <v>1236</v>
      </c>
      <c r="L218" s="35"/>
      <c r="M218" s="144" t="s">
        <v>3</v>
      </c>
      <c r="N218" s="145" t="s">
        <v>40</v>
      </c>
      <c r="O218" s="55"/>
      <c r="P218" s="146">
        <f>O218*H218</f>
        <v>0</v>
      </c>
      <c r="Q218" s="146">
        <v>4.0000000000000003E-5</v>
      </c>
      <c r="R218" s="146">
        <f>Q218*H218</f>
        <v>7.9152000000000009E-4</v>
      </c>
      <c r="S218" s="146">
        <v>0</v>
      </c>
      <c r="T218" s="147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48" t="s">
        <v>158</v>
      </c>
      <c r="AT218" s="148" t="s">
        <v>154</v>
      </c>
      <c r="AU218" s="148" t="s">
        <v>79</v>
      </c>
      <c r="AY218" s="19" t="s">
        <v>151</v>
      </c>
      <c r="BE218" s="149">
        <f>IF(N218="základní",J218,0)</f>
        <v>0</v>
      </c>
      <c r="BF218" s="149">
        <f>IF(N218="snížená",J218,0)</f>
        <v>0</v>
      </c>
      <c r="BG218" s="149">
        <f>IF(N218="zákl. přenesená",J218,0)</f>
        <v>0</v>
      </c>
      <c r="BH218" s="149">
        <f>IF(N218="sníž. přenesená",J218,0)</f>
        <v>0</v>
      </c>
      <c r="BI218" s="149">
        <f>IF(N218="nulová",J218,0)</f>
        <v>0</v>
      </c>
      <c r="BJ218" s="19" t="s">
        <v>77</v>
      </c>
      <c r="BK218" s="149">
        <f>ROUND(I218*H218,2)</f>
        <v>0</v>
      </c>
      <c r="BL218" s="19" t="s">
        <v>158</v>
      </c>
      <c r="BM218" s="148" t="s">
        <v>361</v>
      </c>
    </row>
    <row r="219" spans="1:65" s="2" customFormat="1">
      <c r="A219" s="34"/>
      <c r="B219" s="35"/>
      <c r="C219" s="34"/>
      <c r="D219" s="150" t="s">
        <v>160</v>
      </c>
      <c r="E219" s="34"/>
      <c r="F219" s="151" t="s">
        <v>362</v>
      </c>
      <c r="G219" s="34"/>
      <c r="H219" s="34"/>
      <c r="I219" s="152"/>
      <c r="J219" s="34"/>
      <c r="K219" s="34"/>
      <c r="L219" s="35"/>
      <c r="M219" s="153"/>
      <c r="N219" s="154"/>
      <c r="O219" s="55"/>
      <c r="P219" s="55"/>
      <c r="Q219" s="55"/>
      <c r="R219" s="55"/>
      <c r="S219" s="55"/>
      <c r="T219" s="56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9" t="s">
        <v>160</v>
      </c>
      <c r="AU219" s="19" t="s">
        <v>79</v>
      </c>
    </row>
    <row r="220" spans="1:65" s="13" customFormat="1">
      <c r="B220" s="155"/>
      <c r="D220" s="156" t="s">
        <v>162</v>
      </c>
      <c r="E220" s="157" t="s">
        <v>3</v>
      </c>
      <c r="F220" s="158" t="s">
        <v>85</v>
      </c>
      <c r="H220" s="159">
        <v>4.7880000000000003</v>
      </c>
      <c r="I220" s="160"/>
      <c r="L220" s="155"/>
      <c r="M220" s="161"/>
      <c r="N220" s="162"/>
      <c r="O220" s="162"/>
      <c r="P220" s="162"/>
      <c r="Q220" s="162"/>
      <c r="R220" s="162"/>
      <c r="S220" s="162"/>
      <c r="T220" s="163"/>
      <c r="AT220" s="157" t="s">
        <v>162</v>
      </c>
      <c r="AU220" s="157" t="s">
        <v>79</v>
      </c>
      <c r="AV220" s="13" t="s">
        <v>79</v>
      </c>
      <c r="AW220" s="13" t="s">
        <v>31</v>
      </c>
      <c r="AX220" s="13" t="s">
        <v>69</v>
      </c>
      <c r="AY220" s="157" t="s">
        <v>151</v>
      </c>
    </row>
    <row r="221" spans="1:65" s="13" customFormat="1">
      <c r="B221" s="155"/>
      <c r="D221" s="156" t="s">
        <v>162</v>
      </c>
      <c r="E221" s="157" t="s">
        <v>3</v>
      </c>
      <c r="F221" s="158" t="s">
        <v>363</v>
      </c>
      <c r="H221" s="159">
        <v>15</v>
      </c>
      <c r="I221" s="160"/>
      <c r="L221" s="155"/>
      <c r="M221" s="161"/>
      <c r="N221" s="162"/>
      <c r="O221" s="162"/>
      <c r="P221" s="162"/>
      <c r="Q221" s="162"/>
      <c r="R221" s="162"/>
      <c r="S221" s="162"/>
      <c r="T221" s="163"/>
      <c r="AT221" s="157" t="s">
        <v>162</v>
      </c>
      <c r="AU221" s="157" t="s">
        <v>79</v>
      </c>
      <c r="AV221" s="13" t="s">
        <v>79</v>
      </c>
      <c r="AW221" s="13" t="s">
        <v>31</v>
      </c>
      <c r="AX221" s="13" t="s">
        <v>69</v>
      </c>
      <c r="AY221" s="157" t="s">
        <v>151</v>
      </c>
    </row>
    <row r="222" spans="1:65" s="14" customFormat="1">
      <c r="B222" s="164"/>
      <c r="D222" s="156" t="s">
        <v>162</v>
      </c>
      <c r="E222" s="165" t="s">
        <v>3</v>
      </c>
      <c r="F222" s="166" t="s">
        <v>164</v>
      </c>
      <c r="H222" s="167">
        <v>19.788</v>
      </c>
      <c r="I222" s="168"/>
      <c r="L222" s="164"/>
      <c r="M222" s="169"/>
      <c r="N222" s="170"/>
      <c r="O222" s="170"/>
      <c r="P222" s="170"/>
      <c r="Q222" s="170"/>
      <c r="R222" s="170"/>
      <c r="S222" s="170"/>
      <c r="T222" s="171"/>
      <c r="AT222" s="165" t="s">
        <v>162</v>
      </c>
      <c r="AU222" s="165" t="s">
        <v>79</v>
      </c>
      <c r="AV222" s="14" t="s">
        <v>158</v>
      </c>
      <c r="AW222" s="14" t="s">
        <v>31</v>
      </c>
      <c r="AX222" s="14" t="s">
        <v>77</v>
      </c>
      <c r="AY222" s="165" t="s">
        <v>151</v>
      </c>
    </row>
    <row r="223" spans="1:65" s="12" customFormat="1" ht="22.9" customHeight="1">
      <c r="B223" s="123"/>
      <c r="D223" s="124" t="s">
        <v>68</v>
      </c>
      <c r="E223" s="134" t="s">
        <v>364</v>
      </c>
      <c r="F223" s="134" t="s">
        <v>365</v>
      </c>
      <c r="I223" s="126"/>
      <c r="J223" s="135">
        <f>BK223</f>
        <v>0</v>
      </c>
      <c r="L223" s="123"/>
      <c r="M223" s="128"/>
      <c r="N223" s="129"/>
      <c r="O223" s="129"/>
      <c r="P223" s="130">
        <f>SUM(P224:P226)</f>
        <v>0</v>
      </c>
      <c r="Q223" s="129"/>
      <c r="R223" s="130">
        <f>SUM(R224:R226)</f>
        <v>6.2243999999999993E-4</v>
      </c>
      <c r="S223" s="129"/>
      <c r="T223" s="131">
        <f>SUM(T224:T226)</f>
        <v>0</v>
      </c>
      <c r="AR223" s="124" t="s">
        <v>77</v>
      </c>
      <c r="AT223" s="132" t="s">
        <v>68</v>
      </c>
      <c r="AU223" s="132" t="s">
        <v>77</v>
      </c>
      <c r="AY223" s="124" t="s">
        <v>151</v>
      </c>
      <c r="BK223" s="133">
        <f>SUM(BK224:BK226)</f>
        <v>0</v>
      </c>
    </row>
    <row r="224" spans="1:65" s="2" customFormat="1" ht="37.9" customHeight="1">
      <c r="A224" s="34"/>
      <c r="B224" s="136"/>
      <c r="C224" s="137" t="s">
        <v>366</v>
      </c>
      <c r="D224" s="137" t="s">
        <v>154</v>
      </c>
      <c r="E224" s="138" t="s">
        <v>367</v>
      </c>
      <c r="F224" s="139" t="s">
        <v>368</v>
      </c>
      <c r="G224" s="140" t="s">
        <v>82</v>
      </c>
      <c r="H224" s="141">
        <v>4.7880000000000003</v>
      </c>
      <c r="I224" s="142"/>
      <c r="J224" s="143">
        <f>ROUND(I224*H224,2)</f>
        <v>0</v>
      </c>
      <c r="K224" s="139" t="s">
        <v>1236</v>
      </c>
      <c r="L224" s="35"/>
      <c r="M224" s="144" t="s">
        <v>3</v>
      </c>
      <c r="N224" s="145" t="s">
        <v>40</v>
      </c>
      <c r="O224" s="55"/>
      <c r="P224" s="146">
        <f>O224*H224</f>
        <v>0</v>
      </c>
      <c r="Q224" s="146">
        <v>1.2999999999999999E-4</v>
      </c>
      <c r="R224" s="146">
        <f>Q224*H224</f>
        <v>6.2243999999999993E-4</v>
      </c>
      <c r="S224" s="146">
        <v>0</v>
      </c>
      <c r="T224" s="147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48" t="s">
        <v>158</v>
      </c>
      <c r="AT224" s="148" t="s">
        <v>154</v>
      </c>
      <c r="AU224" s="148" t="s">
        <v>79</v>
      </c>
      <c r="AY224" s="19" t="s">
        <v>151</v>
      </c>
      <c r="BE224" s="149">
        <f>IF(N224="základní",J224,0)</f>
        <v>0</v>
      </c>
      <c r="BF224" s="149">
        <f>IF(N224="snížená",J224,0)</f>
        <v>0</v>
      </c>
      <c r="BG224" s="149">
        <f>IF(N224="zákl. přenesená",J224,0)</f>
        <v>0</v>
      </c>
      <c r="BH224" s="149">
        <f>IF(N224="sníž. přenesená",J224,0)</f>
        <v>0</v>
      </c>
      <c r="BI224" s="149">
        <f>IF(N224="nulová",J224,0)</f>
        <v>0</v>
      </c>
      <c r="BJ224" s="19" t="s">
        <v>77</v>
      </c>
      <c r="BK224" s="149">
        <f>ROUND(I224*H224,2)</f>
        <v>0</v>
      </c>
      <c r="BL224" s="19" t="s">
        <v>158</v>
      </c>
      <c r="BM224" s="148" t="s">
        <v>369</v>
      </c>
    </row>
    <row r="225" spans="1:65" s="2" customFormat="1">
      <c r="A225" s="34"/>
      <c r="B225" s="35"/>
      <c r="C225" s="34"/>
      <c r="D225" s="150" t="s">
        <v>160</v>
      </c>
      <c r="E225" s="34"/>
      <c r="F225" s="151" t="s">
        <v>370</v>
      </c>
      <c r="G225" s="34"/>
      <c r="H225" s="34"/>
      <c r="I225" s="152"/>
      <c r="J225" s="34"/>
      <c r="K225" s="34"/>
      <c r="L225" s="35"/>
      <c r="M225" s="153"/>
      <c r="N225" s="154"/>
      <c r="O225" s="55"/>
      <c r="P225" s="55"/>
      <c r="Q225" s="55"/>
      <c r="R225" s="55"/>
      <c r="S225" s="55"/>
      <c r="T225" s="56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9" t="s">
        <v>160</v>
      </c>
      <c r="AU225" s="19" t="s">
        <v>79</v>
      </c>
    </row>
    <row r="226" spans="1:65" s="13" customFormat="1">
      <c r="B226" s="155"/>
      <c r="D226" s="156" t="s">
        <v>162</v>
      </c>
      <c r="E226" s="157" t="s">
        <v>3</v>
      </c>
      <c r="F226" s="158" t="s">
        <v>85</v>
      </c>
      <c r="H226" s="159">
        <v>4.7880000000000003</v>
      </c>
      <c r="I226" s="160"/>
      <c r="L226" s="155"/>
      <c r="M226" s="161"/>
      <c r="N226" s="162"/>
      <c r="O226" s="162"/>
      <c r="P226" s="162"/>
      <c r="Q226" s="162"/>
      <c r="R226" s="162"/>
      <c r="S226" s="162"/>
      <c r="T226" s="163"/>
      <c r="AT226" s="157" t="s">
        <v>162</v>
      </c>
      <c r="AU226" s="157" t="s">
        <v>79</v>
      </c>
      <c r="AV226" s="13" t="s">
        <v>79</v>
      </c>
      <c r="AW226" s="13" t="s">
        <v>31</v>
      </c>
      <c r="AX226" s="13" t="s">
        <v>77</v>
      </c>
      <c r="AY226" s="157" t="s">
        <v>151</v>
      </c>
    </row>
    <row r="227" spans="1:65" s="12" customFormat="1" ht="22.9" customHeight="1">
      <c r="B227" s="123"/>
      <c r="D227" s="124" t="s">
        <v>68</v>
      </c>
      <c r="E227" s="134" t="s">
        <v>371</v>
      </c>
      <c r="F227" s="134" t="s">
        <v>372</v>
      </c>
      <c r="I227" s="126"/>
      <c r="J227" s="135">
        <f>BK227</f>
        <v>0</v>
      </c>
      <c r="L227" s="123"/>
      <c r="M227" s="128"/>
      <c r="N227" s="129"/>
      <c r="O227" s="129"/>
      <c r="P227" s="130">
        <f>SUM(P228:P229)</f>
        <v>0</v>
      </c>
      <c r="Q227" s="129"/>
      <c r="R227" s="130">
        <f>SUM(R228:R229)</f>
        <v>0</v>
      </c>
      <c r="S227" s="129"/>
      <c r="T227" s="131">
        <f>SUM(T228:T229)</f>
        <v>0</v>
      </c>
      <c r="AR227" s="124" t="s">
        <v>77</v>
      </c>
      <c r="AT227" s="132" t="s">
        <v>68</v>
      </c>
      <c r="AU227" s="132" t="s">
        <v>77</v>
      </c>
      <c r="AY227" s="124" t="s">
        <v>151</v>
      </c>
      <c r="BK227" s="133">
        <f>SUM(BK228:BK229)</f>
        <v>0</v>
      </c>
    </row>
    <row r="228" spans="1:65" s="2" customFormat="1" ht="62.65" customHeight="1">
      <c r="A228" s="34"/>
      <c r="B228" s="136"/>
      <c r="C228" s="137" t="s">
        <v>373</v>
      </c>
      <c r="D228" s="137" t="s">
        <v>154</v>
      </c>
      <c r="E228" s="138" t="s">
        <v>374</v>
      </c>
      <c r="F228" s="139" t="s">
        <v>375</v>
      </c>
      <c r="G228" s="140" t="s">
        <v>314</v>
      </c>
      <c r="H228" s="141">
        <v>0.45700000000000002</v>
      </c>
      <c r="I228" s="142"/>
      <c r="J228" s="143">
        <f>ROUND(I228*H228,2)</f>
        <v>0</v>
      </c>
      <c r="K228" s="139" t="s">
        <v>1236</v>
      </c>
      <c r="L228" s="35"/>
      <c r="M228" s="144" t="s">
        <v>3</v>
      </c>
      <c r="N228" s="145" t="s">
        <v>40</v>
      </c>
      <c r="O228" s="55"/>
      <c r="P228" s="146">
        <f>O228*H228</f>
        <v>0</v>
      </c>
      <c r="Q228" s="146">
        <v>0</v>
      </c>
      <c r="R228" s="146">
        <f>Q228*H228</f>
        <v>0</v>
      </c>
      <c r="S228" s="146">
        <v>0</v>
      </c>
      <c r="T228" s="147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48" t="s">
        <v>158</v>
      </c>
      <c r="AT228" s="148" t="s">
        <v>154</v>
      </c>
      <c r="AU228" s="148" t="s">
        <v>79</v>
      </c>
      <c r="AY228" s="19" t="s">
        <v>151</v>
      </c>
      <c r="BE228" s="149">
        <f>IF(N228="základní",J228,0)</f>
        <v>0</v>
      </c>
      <c r="BF228" s="149">
        <f>IF(N228="snížená",J228,0)</f>
        <v>0</v>
      </c>
      <c r="BG228" s="149">
        <f>IF(N228="zákl. přenesená",J228,0)</f>
        <v>0</v>
      </c>
      <c r="BH228" s="149">
        <f>IF(N228="sníž. přenesená",J228,0)</f>
        <v>0</v>
      </c>
      <c r="BI228" s="149">
        <f>IF(N228="nulová",J228,0)</f>
        <v>0</v>
      </c>
      <c r="BJ228" s="19" t="s">
        <v>77</v>
      </c>
      <c r="BK228" s="149">
        <f>ROUND(I228*H228,2)</f>
        <v>0</v>
      </c>
      <c r="BL228" s="19" t="s">
        <v>158</v>
      </c>
      <c r="BM228" s="148" t="s">
        <v>376</v>
      </c>
    </row>
    <row r="229" spans="1:65" s="2" customFormat="1">
      <c r="A229" s="34"/>
      <c r="B229" s="35"/>
      <c r="C229" s="34"/>
      <c r="D229" s="150" t="s">
        <v>160</v>
      </c>
      <c r="E229" s="34"/>
      <c r="F229" s="151" t="s">
        <v>377</v>
      </c>
      <c r="G229" s="34"/>
      <c r="H229" s="34"/>
      <c r="I229" s="152"/>
      <c r="J229" s="34"/>
      <c r="K229" s="34"/>
      <c r="L229" s="35"/>
      <c r="M229" s="153"/>
      <c r="N229" s="154"/>
      <c r="O229" s="55"/>
      <c r="P229" s="55"/>
      <c r="Q229" s="55"/>
      <c r="R229" s="55"/>
      <c r="S229" s="55"/>
      <c r="T229" s="56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9" t="s">
        <v>160</v>
      </c>
      <c r="AU229" s="19" t="s">
        <v>79</v>
      </c>
    </row>
    <row r="230" spans="1:65" s="12" customFormat="1" ht="25.9" customHeight="1">
      <c r="B230" s="123"/>
      <c r="D230" s="124" t="s">
        <v>68</v>
      </c>
      <c r="E230" s="125" t="s">
        <v>378</v>
      </c>
      <c r="F230" s="125" t="s">
        <v>379</v>
      </c>
      <c r="I230" s="126"/>
      <c r="J230" s="127">
        <f>BK230</f>
        <v>0</v>
      </c>
      <c r="L230" s="123"/>
      <c r="M230" s="128"/>
      <c r="N230" s="129"/>
      <c r="O230" s="129"/>
      <c r="P230" s="130">
        <f>P231+P247+P265+P298+P307+P316+P344+P356+P393+P435</f>
        <v>0</v>
      </c>
      <c r="Q230" s="129"/>
      <c r="R230" s="130">
        <f>R231+R247+R265+R298+R307+R316+R344+R356+R393+R435</f>
        <v>1.30774323805</v>
      </c>
      <c r="S230" s="129"/>
      <c r="T230" s="131">
        <f>T231+T247+T265+T298+T307+T316+T344+T356+T393+T435</f>
        <v>2.9999999999999997E-4</v>
      </c>
      <c r="AR230" s="124" t="s">
        <v>79</v>
      </c>
      <c r="AT230" s="132" t="s">
        <v>68</v>
      </c>
      <c r="AU230" s="132" t="s">
        <v>69</v>
      </c>
      <c r="AY230" s="124" t="s">
        <v>151</v>
      </c>
      <c r="BK230" s="133">
        <f>BK231+BK247+BK265+BK298+BK307+BK316+BK344+BK356+BK393+BK435</f>
        <v>0</v>
      </c>
    </row>
    <row r="231" spans="1:65" s="12" customFormat="1" ht="22.9" customHeight="1">
      <c r="B231" s="123"/>
      <c r="D231" s="124" t="s">
        <v>68</v>
      </c>
      <c r="E231" s="134" t="s">
        <v>380</v>
      </c>
      <c r="F231" s="134" t="s">
        <v>381</v>
      </c>
      <c r="I231" s="126"/>
      <c r="J231" s="135">
        <f>BK231</f>
        <v>0</v>
      </c>
      <c r="L231" s="123"/>
      <c r="M231" s="128"/>
      <c r="N231" s="129"/>
      <c r="O231" s="129"/>
      <c r="P231" s="130">
        <f>SUM(P232:P246)</f>
        <v>0</v>
      </c>
      <c r="Q231" s="129"/>
      <c r="R231" s="130">
        <f>SUM(R232:R246)</f>
        <v>9.6402999999999992E-3</v>
      </c>
      <c r="S231" s="129"/>
      <c r="T231" s="131">
        <f>SUM(T232:T246)</f>
        <v>0</v>
      </c>
      <c r="AR231" s="124" t="s">
        <v>79</v>
      </c>
      <c r="AT231" s="132" t="s">
        <v>68</v>
      </c>
      <c r="AU231" s="132" t="s">
        <v>77</v>
      </c>
      <c r="AY231" s="124" t="s">
        <v>151</v>
      </c>
      <c r="BK231" s="133">
        <f>SUM(BK232:BK246)</f>
        <v>0</v>
      </c>
    </row>
    <row r="232" spans="1:65" s="2" customFormat="1" ht="49.15" customHeight="1">
      <c r="A232" s="34"/>
      <c r="B232" s="136"/>
      <c r="C232" s="137" t="s">
        <v>382</v>
      </c>
      <c r="D232" s="137" t="s">
        <v>154</v>
      </c>
      <c r="E232" s="138" t="s">
        <v>383</v>
      </c>
      <c r="F232" s="139" t="s">
        <v>384</v>
      </c>
      <c r="G232" s="140" t="s">
        <v>314</v>
      </c>
      <c r="H232" s="141">
        <v>0.01</v>
      </c>
      <c r="I232" s="142"/>
      <c r="J232" s="143">
        <f>ROUND(I232*H232,2)</f>
        <v>0</v>
      </c>
      <c r="K232" s="139" t="s">
        <v>1236</v>
      </c>
      <c r="L232" s="35"/>
      <c r="M232" s="144" t="s">
        <v>3</v>
      </c>
      <c r="N232" s="145" t="s">
        <v>40</v>
      </c>
      <c r="O232" s="55"/>
      <c r="P232" s="146">
        <f>O232*H232</f>
        <v>0</v>
      </c>
      <c r="Q232" s="146">
        <v>0</v>
      </c>
      <c r="R232" s="146">
        <f>Q232*H232</f>
        <v>0</v>
      </c>
      <c r="S232" s="146">
        <v>0</v>
      </c>
      <c r="T232" s="147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48" t="s">
        <v>196</v>
      </c>
      <c r="AT232" s="148" t="s">
        <v>154</v>
      </c>
      <c r="AU232" s="148" t="s">
        <v>79</v>
      </c>
      <c r="AY232" s="19" t="s">
        <v>151</v>
      </c>
      <c r="BE232" s="149">
        <f>IF(N232="základní",J232,0)</f>
        <v>0</v>
      </c>
      <c r="BF232" s="149">
        <f>IF(N232="snížená",J232,0)</f>
        <v>0</v>
      </c>
      <c r="BG232" s="149">
        <f>IF(N232="zákl. přenesená",J232,0)</f>
        <v>0</v>
      </c>
      <c r="BH232" s="149">
        <f>IF(N232="sníž. přenesená",J232,0)</f>
        <v>0</v>
      </c>
      <c r="BI232" s="149">
        <f>IF(N232="nulová",J232,0)</f>
        <v>0</v>
      </c>
      <c r="BJ232" s="19" t="s">
        <v>77</v>
      </c>
      <c r="BK232" s="149">
        <f>ROUND(I232*H232,2)</f>
        <v>0</v>
      </c>
      <c r="BL232" s="19" t="s">
        <v>196</v>
      </c>
      <c r="BM232" s="148" t="s">
        <v>385</v>
      </c>
    </row>
    <row r="233" spans="1:65" s="2" customFormat="1">
      <c r="A233" s="34"/>
      <c r="B233" s="35"/>
      <c r="C233" s="34"/>
      <c r="D233" s="150" t="s">
        <v>160</v>
      </c>
      <c r="E233" s="34"/>
      <c r="F233" s="151" t="s">
        <v>386</v>
      </c>
      <c r="G233" s="34"/>
      <c r="H233" s="34"/>
      <c r="I233" s="152"/>
      <c r="J233" s="34"/>
      <c r="K233" s="34"/>
      <c r="L233" s="35"/>
      <c r="M233" s="153"/>
      <c r="N233" s="154"/>
      <c r="O233" s="55"/>
      <c r="P233" s="55"/>
      <c r="Q233" s="55"/>
      <c r="R233" s="55"/>
      <c r="S233" s="55"/>
      <c r="T233" s="56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9" t="s">
        <v>160</v>
      </c>
      <c r="AU233" s="19" t="s">
        <v>79</v>
      </c>
    </row>
    <row r="234" spans="1:65" s="2" customFormat="1" ht="24.2" customHeight="1">
      <c r="A234" s="34"/>
      <c r="B234" s="136"/>
      <c r="C234" s="137" t="s">
        <v>387</v>
      </c>
      <c r="D234" s="137" t="s">
        <v>154</v>
      </c>
      <c r="E234" s="138" t="s">
        <v>388</v>
      </c>
      <c r="F234" s="139" t="s">
        <v>389</v>
      </c>
      <c r="G234" s="140" t="s">
        <v>190</v>
      </c>
      <c r="H234" s="141">
        <v>1</v>
      </c>
      <c r="I234" s="142"/>
      <c r="J234" s="143">
        <f>ROUND(I234*H234,2)</f>
        <v>0</v>
      </c>
      <c r="K234" s="139" t="s">
        <v>1236</v>
      </c>
      <c r="L234" s="35"/>
      <c r="M234" s="144" t="s">
        <v>3</v>
      </c>
      <c r="N234" s="145" t="s">
        <v>40</v>
      </c>
      <c r="O234" s="55"/>
      <c r="P234" s="146">
        <f>O234*H234</f>
        <v>0</v>
      </c>
      <c r="Q234" s="146">
        <v>4.3800000000000002E-3</v>
      </c>
      <c r="R234" s="146">
        <f>Q234*H234</f>
        <v>4.3800000000000002E-3</v>
      </c>
      <c r="S234" s="146">
        <v>0</v>
      </c>
      <c r="T234" s="147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48" t="s">
        <v>196</v>
      </c>
      <c r="AT234" s="148" t="s">
        <v>154</v>
      </c>
      <c r="AU234" s="148" t="s">
        <v>79</v>
      </c>
      <c r="AY234" s="19" t="s">
        <v>151</v>
      </c>
      <c r="BE234" s="149">
        <f>IF(N234="základní",J234,0)</f>
        <v>0</v>
      </c>
      <c r="BF234" s="149">
        <f>IF(N234="snížená",J234,0)</f>
        <v>0</v>
      </c>
      <c r="BG234" s="149">
        <f>IF(N234="zákl. přenesená",J234,0)</f>
        <v>0</v>
      </c>
      <c r="BH234" s="149">
        <f>IF(N234="sníž. přenesená",J234,0)</f>
        <v>0</v>
      </c>
      <c r="BI234" s="149">
        <f>IF(N234="nulová",J234,0)</f>
        <v>0</v>
      </c>
      <c r="BJ234" s="19" t="s">
        <v>77</v>
      </c>
      <c r="BK234" s="149">
        <f>ROUND(I234*H234,2)</f>
        <v>0</v>
      </c>
      <c r="BL234" s="19" t="s">
        <v>196</v>
      </c>
      <c r="BM234" s="148" t="s">
        <v>390</v>
      </c>
    </row>
    <row r="235" spans="1:65" s="2" customFormat="1">
      <c r="A235" s="34"/>
      <c r="B235" s="35"/>
      <c r="C235" s="34"/>
      <c r="D235" s="150" t="s">
        <v>160</v>
      </c>
      <c r="E235" s="34"/>
      <c r="F235" s="151" t="s">
        <v>391</v>
      </c>
      <c r="G235" s="34"/>
      <c r="H235" s="34"/>
      <c r="I235" s="152"/>
      <c r="J235" s="34"/>
      <c r="K235" s="34"/>
      <c r="L235" s="35"/>
      <c r="M235" s="153"/>
      <c r="N235" s="154"/>
      <c r="O235" s="55"/>
      <c r="P235" s="55"/>
      <c r="Q235" s="55"/>
      <c r="R235" s="55"/>
      <c r="S235" s="55"/>
      <c r="T235" s="56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9" t="s">
        <v>160</v>
      </c>
      <c r="AU235" s="19" t="s">
        <v>79</v>
      </c>
    </row>
    <row r="236" spans="1:65" s="2" customFormat="1" ht="21.75" customHeight="1">
      <c r="A236" s="34"/>
      <c r="B236" s="136"/>
      <c r="C236" s="137" t="s">
        <v>392</v>
      </c>
      <c r="D236" s="137" t="s">
        <v>154</v>
      </c>
      <c r="E236" s="138" t="s">
        <v>393</v>
      </c>
      <c r="F236" s="139" t="s">
        <v>394</v>
      </c>
      <c r="G236" s="140" t="s">
        <v>181</v>
      </c>
      <c r="H236" s="141">
        <v>4</v>
      </c>
      <c r="I236" s="142"/>
      <c r="J236" s="143">
        <f>ROUND(I236*H236,2)</f>
        <v>0</v>
      </c>
      <c r="K236" s="139" t="s">
        <v>1236</v>
      </c>
      <c r="L236" s="35"/>
      <c r="M236" s="144" t="s">
        <v>3</v>
      </c>
      <c r="N236" s="145" t="s">
        <v>40</v>
      </c>
      <c r="O236" s="55"/>
      <c r="P236" s="146">
        <f>O236*H236</f>
        <v>0</v>
      </c>
      <c r="Q236" s="146">
        <v>4.7649999999999998E-4</v>
      </c>
      <c r="R236" s="146">
        <f>Q236*H236</f>
        <v>1.9059999999999999E-3</v>
      </c>
      <c r="S236" s="146">
        <v>0</v>
      </c>
      <c r="T236" s="147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48" t="s">
        <v>196</v>
      </c>
      <c r="AT236" s="148" t="s">
        <v>154</v>
      </c>
      <c r="AU236" s="148" t="s">
        <v>79</v>
      </c>
      <c r="AY236" s="19" t="s">
        <v>151</v>
      </c>
      <c r="BE236" s="149">
        <f>IF(N236="základní",J236,0)</f>
        <v>0</v>
      </c>
      <c r="BF236" s="149">
        <f>IF(N236="snížená",J236,0)</f>
        <v>0</v>
      </c>
      <c r="BG236" s="149">
        <f>IF(N236="zákl. přenesená",J236,0)</f>
        <v>0</v>
      </c>
      <c r="BH236" s="149">
        <f>IF(N236="sníž. přenesená",J236,0)</f>
        <v>0</v>
      </c>
      <c r="BI236" s="149">
        <f>IF(N236="nulová",J236,0)</f>
        <v>0</v>
      </c>
      <c r="BJ236" s="19" t="s">
        <v>77</v>
      </c>
      <c r="BK236" s="149">
        <f>ROUND(I236*H236,2)</f>
        <v>0</v>
      </c>
      <c r="BL236" s="19" t="s">
        <v>196</v>
      </c>
      <c r="BM236" s="148" t="s">
        <v>395</v>
      </c>
    </row>
    <row r="237" spans="1:65" s="2" customFormat="1">
      <c r="A237" s="34"/>
      <c r="B237" s="35"/>
      <c r="C237" s="34"/>
      <c r="D237" s="150" t="s">
        <v>160</v>
      </c>
      <c r="E237" s="34"/>
      <c r="F237" s="151" t="s">
        <v>396</v>
      </c>
      <c r="G237" s="34"/>
      <c r="H237" s="34"/>
      <c r="I237" s="152"/>
      <c r="J237" s="34"/>
      <c r="K237" s="34"/>
      <c r="L237" s="35"/>
      <c r="M237" s="153"/>
      <c r="N237" s="154"/>
      <c r="O237" s="55"/>
      <c r="P237" s="55"/>
      <c r="Q237" s="55"/>
      <c r="R237" s="55"/>
      <c r="S237" s="55"/>
      <c r="T237" s="56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9" t="s">
        <v>160</v>
      </c>
      <c r="AU237" s="19" t="s">
        <v>79</v>
      </c>
    </row>
    <row r="238" spans="1:65" s="13" customFormat="1">
      <c r="B238" s="155"/>
      <c r="D238" s="156" t="s">
        <v>162</v>
      </c>
      <c r="E238" s="157" t="s">
        <v>3</v>
      </c>
      <c r="F238" s="158" t="s">
        <v>397</v>
      </c>
      <c r="H238" s="159">
        <v>4</v>
      </c>
      <c r="I238" s="160"/>
      <c r="L238" s="155"/>
      <c r="M238" s="161"/>
      <c r="N238" s="162"/>
      <c r="O238" s="162"/>
      <c r="P238" s="162"/>
      <c r="Q238" s="162"/>
      <c r="R238" s="162"/>
      <c r="S238" s="162"/>
      <c r="T238" s="163"/>
      <c r="AT238" s="157" t="s">
        <v>162</v>
      </c>
      <c r="AU238" s="157" t="s">
        <v>79</v>
      </c>
      <c r="AV238" s="13" t="s">
        <v>79</v>
      </c>
      <c r="AW238" s="13" t="s">
        <v>31</v>
      </c>
      <c r="AX238" s="13" t="s">
        <v>77</v>
      </c>
      <c r="AY238" s="157" t="s">
        <v>151</v>
      </c>
    </row>
    <row r="239" spans="1:65" s="2" customFormat="1" ht="21.75" customHeight="1">
      <c r="A239" s="34"/>
      <c r="B239" s="136"/>
      <c r="C239" s="137" t="s">
        <v>398</v>
      </c>
      <c r="D239" s="137" t="s">
        <v>154</v>
      </c>
      <c r="E239" s="138" t="s">
        <v>399</v>
      </c>
      <c r="F239" s="139" t="s">
        <v>400</v>
      </c>
      <c r="G239" s="140" t="s">
        <v>181</v>
      </c>
      <c r="H239" s="141">
        <v>1.5</v>
      </c>
      <c r="I239" s="142"/>
      <c r="J239" s="143">
        <f>ROUND(I239*H239,2)</f>
        <v>0</v>
      </c>
      <c r="K239" s="139" t="s">
        <v>1236</v>
      </c>
      <c r="L239" s="35"/>
      <c r="M239" s="144" t="s">
        <v>3</v>
      </c>
      <c r="N239" s="145" t="s">
        <v>40</v>
      </c>
      <c r="O239" s="55"/>
      <c r="P239" s="146">
        <f>O239*H239</f>
        <v>0</v>
      </c>
      <c r="Q239" s="146">
        <v>2.2361999999999998E-3</v>
      </c>
      <c r="R239" s="146">
        <f>Q239*H239</f>
        <v>3.3542999999999997E-3</v>
      </c>
      <c r="S239" s="146">
        <v>0</v>
      </c>
      <c r="T239" s="147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48" t="s">
        <v>196</v>
      </c>
      <c r="AT239" s="148" t="s">
        <v>154</v>
      </c>
      <c r="AU239" s="148" t="s">
        <v>79</v>
      </c>
      <c r="AY239" s="19" t="s">
        <v>151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19" t="s">
        <v>77</v>
      </c>
      <c r="BK239" s="149">
        <f>ROUND(I239*H239,2)</f>
        <v>0</v>
      </c>
      <c r="BL239" s="19" t="s">
        <v>196</v>
      </c>
      <c r="BM239" s="148" t="s">
        <v>401</v>
      </c>
    </row>
    <row r="240" spans="1:65" s="2" customFormat="1">
      <c r="A240" s="34"/>
      <c r="B240" s="35"/>
      <c r="C240" s="34"/>
      <c r="D240" s="150" t="s">
        <v>160</v>
      </c>
      <c r="E240" s="34"/>
      <c r="F240" s="151" t="s">
        <v>402</v>
      </c>
      <c r="G240" s="34"/>
      <c r="H240" s="34"/>
      <c r="I240" s="152"/>
      <c r="J240" s="34"/>
      <c r="K240" s="34"/>
      <c r="L240" s="35"/>
      <c r="M240" s="153"/>
      <c r="N240" s="154"/>
      <c r="O240" s="55"/>
      <c r="P240" s="55"/>
      <c r="Q240" s="55"/>
      <c r="R240" s="55"/>
      <c r="S240" s="55"/>
      <c r="T240" s="56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9" t="s">
        <v>160</v>
      </c>
      <c r="AU240" s="19" t="s">
        <v>79</v>
      </c>
    </row>
    <row r="241" spans="1:65" s="13" customFormat="1">
      <c r="B241" s="155"/>
      <c r="D241" s="156" t="s">
        <v>162</v>
      </c>
      <c r="E241" s="157" t="s">
        <v>3</v>
      </c>
      <c r="F241" s="158" t="s">
        <v>403</v>
      </c>
      <c r="H241" s="159">
        <v>1.5</v>
      </c>
      <c r="I241" s="160"/>
      <c r="L241" s="155"/>
      <c r="M241" s="161"/>
      <c r="N241" s="162"/>
      <c r="O241" s="162"/>
      <c r="P241" s="162"/>
      <c r="Q241" s="162"/>
      <c r="R241" s="162"/>
      <c r="S241" s="162"/>
      <c r="T241" s="163"/>
      <c r="AT241" s="157" t="s">
        <v>162</v>
      </c>
      <c r="AU241" s="157" t="s">
        <v>79</v>
      </c>
      <c r="AV241" s="13" t="s">
        <v>79</v>
      </c>
      <c r="AW241" s="13" t="s">
        <v>31</v>
      </c>
      <c r="AX241" s="13" t="s">
        <v>77</v>
      </c>
      <c r="AY241" s="157" t="s">
        <v>151</v>
      </c>
    </row>
    <row r="242" spans="1:65" s="2" customFormat="1" ht="24.2" customHeight="1">
      <c r="A242" s="34"/>
      <c r="B242" s="136"/>
      <c r="C242" s="137" t="s">
        <v>404</v>
      </c>
      <c r="D242" s="137" t="s">
        <v>154</v>
      </c>
      <c r="E242" s="138" t="s">
        <v>405</v>
      </c>
      <c r="F242" s="139" t="s">
        <v>406</v>
      </c>
      <c r="G242" s="140" t="s">
        <v>190</v>
      </c>
      <c r="H242" s="141">
        <v>2</v>
      </c>
      <c r="I242" s="142"/>
      <c r="J242" s="143">
        <f>ROUND(I242*H242,2)</f>
        <v>0</v>
      </c>
      <c r="K242" s="139" t="s">
        <v>1236</v>
      </c>
      <c r="L242" s="35"/>
      <c r="M242" s="144" t="s">
        <v>3</v>
      </c>
      <c r="N242" s="145" t="s">
        <v>40</v>
      </c>
      <c r="O242" s="55"/>
      <c r="P242" s="146">
        <f>O242*H242</f>
        <v>0</v>
      </c>
      <c r="Q242" s="146">
        <v>0</v>
      </c>
      <c r="R242" s="146">
        <f>Q242*H242</f>
        <v>0</v>
      </c>
      <c r="S242" s="146">
        <v>0</v>
      </c>
      <c r="T242" s="147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48" t="s">
        <v>196</v>
      </c>
      <c r="AT242" s="148" t="s">
        <v>154</v>
      </c>
      <c r="AU242" s="148" t="s">
        <v>79</v>
      </c>
      <c r="AY242" s="19" t="s">
        <v>151</v>
      </c>
      <c r="BE242" s="149">
        <f>IF(N242="základní",J242,0)</f>
        <v>0</v>
      </c>
      <c r="BF242" s="149">
        <f>IF(N242="snížená",J242,0)</f>
        <v>0</v>
      </c>
      <c r="BG242" s="149">
        <f>IF(N242="zákl. přenesená",J242,0)</f>
        <v>0</v>
      </c>
      <c r="BH242" s="149">
        <f>IF(N242="sníž. přenesená",J242,0)</f>
        <v>0</v>
      </c>
      <c r="BI242" s="149">
        <f>IF(N242="nulová",J242,0)</f>
        <v>0</v>
      </c>
      <c r="BJ242" s="19" t="s">
        <v>77</v>
      </c>
      <c r="BK242" s="149">
        <f>ROUND(I242*H242,2)</f>
        <v>0</v>
      </c>
      <c r="BL242" s="19" t="s">
        <v>196</v>
      </c>
      <c r="BM242" s="148" t="s">
        <v>407</v>
      </c>
    </row>
    <row r="243" spans="1:65" s="2" customFormat="1">
      <c r="A243" s="34"/>
      <c r="B243" s="35"/>
      <c r="C243" s="34"/>
      <c r="D243" s="150" t="s">
        <v>160</v>
      </c>
      <c r="E243" s="34"/>
      <c r="F243" s="151" t="s">
        <v>408</v>
      </c>
      <c r="G243" s="34"/>
      <c r="H243" s="34"/>
      <c r="I243" s="152"/>
      <c r="J243" s="34"/>
      <c r="K243" s="34"/>
      <c r="L243" s="35"/>
      <c r="M243" s="153"/>
      <c r="N243" s="154"/>
      <c r="O243" s="55"/>
      <c r="P243" s="55"/>
      <c r="Q243" s="55"/>
      <c r="R243" s="55"/>
      <c r="S243" s="55"/>
      <c r="T243" s="56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9" t="s">
        <v>160</v>
      </c>
      <c r="AU243" s="19" t="s">
        <v>79</v>
      </c>
    </row>
    <row r="244" spans="1:65" s="2" customFormat="1" ht="24.2" customHeight="1">
      <c r="A244" s="34"/>
      <c r="B244" s="136"/>
      <c r="C244" s="137" t="s">
        <v>409</v>
      </c>
      <c r="D244" s="137" t="s">
        <v>154</v>
      </c>
      <c r="E244" s="138" t="s">
        <v>410</v>
      </c>
      <c r="F244" s="139" t="s">
        <v>411</v>
      </c>
      <c r="G244" s="140" t="s">
        <v>190</v>
      </c>
      <c r="H244" s="141">
        <v>1</v>
      </c>
      <c r="I244" s="142"/>
      <c r="J244" s="143">
        <f>ROUND(I244*H244,2)</f>
        <v>0</v>
      </c>
      <c r="K244" s="139" t="s">
        <v>1236</v>
      </c>
      <c r="L244" s="35"/>
      <c r="M244" s="144" t="s">
        <v>3</v>
      </c>
      <c r="N244" s="145" t="s">
        <v>40</v>
      </c>
      <c r="O244" s="55"/>
      <c r="P244" s="146">
        <f>O244*H244</f>
        <v>0</v>
      </c>
      <c r="Q244" s="146">
        <v>0</v>
      </c>
      <c r="R244" s="146">
        <f>Q244*H244</f>
        <v>0</v>
      </c>
      <c r="S244" s="146">
        <v>0</v>
      </c>
      <c r="T244" s="147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48" t="s">
        <v>196</v>
      </c>
      <c r="AT244" s="148" t="s">
        <v>154</v>
      </c>
      <c r="AU244" s="148" t="s">
        <v>79</v>
      </c>
      <c r="AY244" s="19" t="s">
        <v>151</v>
      </c>
      <c r="BE244" s="149">
        <f>IF(N244="základní",J244,0)</f>
        <v>0</v>
      </c>
      <c r="BF244" s="149">
        <f>IF(N244="snížená",J244,0)</f>
        <v>0</v>
      </c>
      <c r="BG244" s="149">
        <f>IF(N244="zákl. přenesená",J244,0)</f>
        <v>0</v>
      </c>
      <c r="BH244" s="149">
        <f>IF(N244="sníž. přenesená",J244,0)</f>
        <v>0</v>
      </c>
      <c r="BI244" s="149">
        <f>IF(N244="nulová",J244,0)</f>
        <v>0</v>
      </c>
      <c r="BJ244" s="19" t="s">
        <v>77</v>
      </c>
      <c r="BK244" s="149">
        <f>ROUND(I244*H244,2)</f>
        <v>0</v>
      </c>
      <c r="BL244" s="19" t="s">
        <v>196</v>
      </c>
      <c r="BM244" s="148" t="s">
        <v>412</v>
      </c>
    </row>
    <row r="245" spans="1:65" s="2" customFormat="1">
      <c r="A245" s="34"/>
      <c r="B245" s="35"/>
      <c r="C245" s="34"/>
      <c r="D245" s="150" t="s">
        <v>160</v>
      </c>
      <c r="E245" s="34"/>
      <c r="F245" s="151" t="s">
        <v>413</v>
      </c>
      <c r="G245" s="34"/>
      <c r="H245" s="34"/>
      <c r="I245" s="152"/>
      <c r="J245" s="34"/>
      <c r="K245" s="34"/>
      <c r="L245" s="35"/>
      <c r="M245" s="153"/>
      <c r="N245" s="154"/>
      <c r="O245" s="55"/>
      <c r="P245" s="55"/>
      <c r="Q245" s="55"/>
      <c r="R245" s="55"/>
      <c r="S245" s="55"/>
      <c r="T245" s="56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9" t="s">
        <v>160</v>
      </c>
      <c r="AU245" s="19" t="s">
        <v>79</v>
      </c>
    </row>
    <row r="246" spans="1:65" s="2" customFormat="1" ht="24.2" customHeight="1">
      <c r="A246" s="34"/>
      <c r="B246" s="136"/>
      <c r="C246" s="137" t="s">
        <v>414</v>
      </c>
      <c r="D246" s="137" t="s">
        <v>154</v>
      </c>
      <c r="E246" s="138" t="s">
        <v>415</v>
      </c>
      <c r="F246" s="139" t="s">
        <v>416</v>
      </c>
      <c r="G246" s="140" t="s">
        <v>417</v>
      </c>
      <c r="H246" s="141">
        <v>3</v>
      </c>
      <c r="I246" s="142"/>
      <c r="J246" s="143">
        <f>ROUND(I246*H246,2)</f>
        <v>0</v>
      </c>
      <c r="K246" s="139" t="s">
        <v>418</v>
      </c>
      <c r="L246" s="35"/>
      <c r="M246" s="144" t="s">
        <v>3</v>
      </c>
      <c r="N246" s="145" t="s">
        <v>40</v>
      </c>
      <c r="O246" s="55"/>
      <c r="P246" s="146">
        <f>O246*H246</f>
        <v>0</v>
      </c>
      <c r="Q246" s="146">
        <v>0</v>
      </c>
      <c r="R246" s="146">
        <f>Q246*H246</f>
        <v>0</v>
      </c>
      <c r="S246" s="146">
        <v>0</v>
      </c>
      <c r="T246" s="147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48" t="s">
        <v>196</v>
      </c>
      <c r="AT246" s="148" t="s">
        <v>154</v>
      </c>
      <c r="AU246" s="148" t="s">
        <v>79</v>
      </c>
      <c r="AY246" s="19" t="s">
        <v>151</v>
      </c>
      <c r="BE246" s="149">
        <f>IF(N246="základní",J246,0)</f>
        <v>0</v>
      </c>
      <c r="BF246" s="149">
        <f>IF(N246="snížená",J246,0)</f>
        <v>0</v>
      </c>
      <c r="BG246" s="149">
        <f>IF(N246="zákl. přenesená",J246,0)</f>
        <v>0</v>
      </c>
      <c r="BH246" s="149">
        <f>IF(N246="sníž. přenesená",J246,0)</f>
        <v>0</v>
      </c>
      <c r="BI246" s="149">
        <f>IF(N246="nulová",J246,0)</f>
        <v>0</v>
      </c>
      <c r="BJ246" s="19" t="s">
        <v>77</v>
      </c>
      <c r="BK246" s="149">
        <f>ROUND(I246*H246,2)</f>
        <v>0</v>
      </c>
      <c r="BL246" s="19" t="s">
        <v>196</v>
      </c>
      <c r="BM246" s="148" t="s">
        <v>419</v>
      </c>
    </row>
    <row r="247" spans="1:65" s="12" customFormat="1" ht="22.9" customHeight="1">
      <c r="B247" s="123"/>
      <c r="D247" s="124" t="s">
        <v>68</v>
      </c>
      <c r="E247" s="134" t="s">
        <v>420</v>
      </c>
      <c r="F247" s="134" t="s">
        <v>421</v>
      </c>
      <c r="I247" s="126"/>
      <c r="J247" s="135">
        <f>BK247</f>
        <v>0</v>
      </c>
      <c r="L247" s="123"/>
      <c r="M247" s="128"/>
      <c r="N247" s="129"/>
      <c r="O247" s="129"/>
      <c r="P247" s="130">
        <f>SUM(P248:P264)</f>
        <v>0</v>
      </c>
      <c r="Q247" s="129"/>
      <c r="R247" s="130">
        <f>SUM(R248:R264)</f>
        <v>1.959869375E-2</v>
      </c>
      <c r="S247" s="129"/>
      <c r="T247" s="131">
        <f>SUM(T248:T264)</f>
        <v>0</v>
      </c>
      <c r="AR247" s="124" t="s">
        <v>79</v>
      </c>
      <c r="AT247" s="132" t="s">
        <v>68</v>
      </c>
      <c r="AU247" s="132" t="s">
        <v>77</v>
      </c>
      <c r="AY247" s="124" t="s">
        <v>151</v>
      </c>
      <c r="BK247" s="133">
        <f>SUM(BK248:BK264)</f>
        <v>0</v>
      </c>
    </row>
    <row r="248" spans="1:65" s="2" customFormat="1" ht="49.15" customHeight="1">
      <c r="A248" s="34"/>
      <c r="B248" s="136"/>
      <c r="C248" s="137" t="s">
        <v>422</v>
      </c>
      <c r="D248" s="137" t="s">
        <v>154</v>
      </c>
      <c r="E248" s="138" t="s">
        <v>423</v>
      </c>
      <c r="F248" s="139" t="s">
        <v>424</v>
      </c>
      <c r="G248" s="140" t="s">
        <v>314</v>
      </c>
      <c r="H248" s="141">
        <v>0.02</v>
      </c>
      <c r="I248" s="142"/>
      <c r="J248" s="143">
        <f>ROUND(I248*H248,2)</f>
        <v>0</v>
      </c>
      <c r="K248" s="139" t="s">
        <v>1236</v>
      </c>
      <c r="L248" s="35"/>
      <c r="M248" s="144" t="s">
        <v>3</v>
      </c>
      <c r="N248" s="145" t="s">
        <v>40</v>
      </c>
      <c r="O248" s="55"/>
      <c r="P248" s="146">
        <f>O248*H248</f>
        <v>0</v>
      </c>
      <c r="Q248" s="146">
        <v>0</v>
      </c>
      <c r="R248" s="146">
        <f>Q248*H248</f>
        <v>0</v>
      </c>
      <c r="S248" s="146">
        <v>0</v>
      </c>
      <c r="T248" s="147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48" t="s">
        <v>196</v>
      </c>
      <c r="AT248" s="148" t="s">
        <v>154</v>
      </c>
      <c r="AU248" s="148" t="s">
        <v>79</v>
      </c>
      <c r="AY248" s="19" t="s">
        <v>151</v>
      </c>
      <c r="BE248" s="149">
        <f>IF(N248="základní",J248,0)</f>
        <v>0</v>
      </c>
      <c r="BF248" s="149">
        <f>IF(N248="snížená",J248,0)</f>
        <v>0</v>
      </c>
      <c r="BG248" s="149">
        <f>IF(N248="zákl. přenesená",J248,0)</f>
        <v>0</v>
      </c>
      <c r="BH248" s="149">
        <f>IF(N248="sníž. přenesená",J248,0)</f>
        <v>0</v>
      </c>
      <c r="BI248" s="149">
        <f>IF(N248="nulová",J248,0)</f>
        <v>0</v>
      </c>
      <c r="BJ248" s="19" t="s">
        <v>77</v>
      </c>
      <c r="BK248" s="149">
        <f>ROUND(I248*H248,2)</f>
        <v>0</v>
      </c>
      <c r="BL248" s="19" t="s">
        <v>196</v>
      </c>
      <c r="BM248" s="148" t="s">
        <v>425</v>
      </c>
    </row>
    <row r="249" spans="1:65" s="2" customFormat="1">
      <c r="A249" s="34"/>
      <c r="B249" s="35"/>
      <c r="C249" s="34"/>
      <c r="D249" s="150" t="s">
        <v>160</v>
      </c>
      <c r="E249" s="34"/>
      <c r="F249" s="151" t="s">
        <v>426</v>
      </c>
      <c r="G249" s="34"/>
      <c r="H249" s="34"/>
      <c r="I249" s="152"/>
      <c r="J249" s="34"/>
      <c r="K249" s="34"/>
      <c r="L249" s="35"/>
      <c r="M249" s="153"/>
      <c r="N249" s="154"/>
      <c r="O249" s="55"/>
      <c r="P249" s="55"/>
      <c r="Q249" s="55"/>
      <c r="R249" s="55"/>
      <c r="S249" s="55"/>
      <c r="T249" s="56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9" t="s">
        <v>160</v>
      </c>
      <c r="AU249" s="19" t="s">
        <v>79</v>
      </c>
    </row>
    <row r="250" spans="1:65" s="2" customFormat="1" ht="33" customHeight="1">
      <c r="A250" s="34"/>
      <c r="B250" s="136"/>
      <c r="C250" s="137" t="s">
        <v>427</v>
      </c>
      <c r="D250" s="137" t="s">
        <v>154</v>
      </c>
      <c r="E250" s="138" t="s">
        <v>428</v>
      </c>
      <c r="F250" s="139" t="s">
        <v>429</v>
      </c>
      <c r="G250" s="140" t="s">
        <v>181</v>
      </c>
      <c r="H250" s="141">
        <v>12.5</v>
      </c>
      <c r="I250" s="142"/>
      <c r="J250" s="143">
        <f>ROUND(I250*H250,2)</f>
        <v>0</v>
      </c>
      <c r="K250" s="139" t="s">
        <v>1236</v>
      </c>
      <c r="L250" s="35"/>
      <c r="M250" s="144" t="s">
        <v>3</v>
      </c>
      <c r="N250" s="145" t="s">
        <v>40</v>
      </c>
      <c r="O250" s="55"/>
      <c r="P250" s="146">
        <f>O250*H250</f>
        <v>0</v>
      </c>
      <c r="Q250" s="146">
        <v>9.76972E-4</v>
      </c>
      <c r="R250" s="146">
        <f>Q250*H250</f>
        <v>1.221215E-2</v>
      </c>
      <c r="S250" s="146">
        <v>0</v>
      </c>
      <c r="T250" s="147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48" t="s">
        <v>196</v>
      </c>
      <c r="AT250" s="148" t="s">
        <v>154</v>
      </c>
      <c r="AU250" s="148" t="s">
        <v>79</v>
      </c>
      <c r="AY250" s="19" t="s">
        <v>151</v>
      </c>
      <c r="BE250" s="149">
        <f>IF(N250="základní",J250,0)</f>
        <v>0</v>
      </c>
      <c r="BF250" s="149">
        <f>IF(N250="snížená",J250,0)</f>
        <v>0</v>
      </c>
      <c r="BG250" s="149">
        <f>IF(N250="zákl. přenesená",J250,0)</f>
        <v>0</v>
      </c>
      <c r="BH250" s="149">
        <f>IF(N250="sníž. přenesená",J250,0)</f>
        <v>0</v>
      </c>
      <c r="BI250" s="149">
        <f>IF(N250="nulová",J250,0)</f>
        <v>0</v>
      </c>
      <c r="BJ250" s="19" t="s">
        <v>77</v>
      </c>
      <c r="BK250" s="149">
        <f>ROUND(I250*H250,2)</f>
        <v>0</v>
      </c>
      <c r="BL250" s="19" t="s">
        <v>196</v>
      </c>
      <c r="BM250" s="148" t="s">
        <v>430</v>
      </c>
    </row>
    <row r="251" spans="1:65" s="2" customFormat="1">
      <c r="A251" s="34"/>
      <c r="B251" s="35"/>
      <c r="C251" s="34"/>
      <c r="D251" s="150" t="s">
        <v>160</v>
      </c>
      <c r="E251" s="34"/>
      <c r="F251" s="151" t="s">
        <v>431</v>
      </c>
      <c r="G251" s="34"/>
      <c r="H251" s="34"/>
      <c r="I251" s="152"/>
      <c r="J251" s="34"/>
      <c r="K251" s="34"/>
      <c r="L251" s="35"/>
      <c r="M251" s="153"/>
      <c r="N251" s="154"/>
      <c r="O251" s="55"/>
      <c r="P251" s="55"/>
      <c r="Q251" s="55"/>
      <c r="R251" s="55"/>
      <c r="S251" s="55"/>
      <c r="T251" s="56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9" t="s">
        <v>160</v>
      </c>
      <c r="AU251" s="19" t="s">
        <v>79</v>
      </c>
    </row>
    <row r="252" spans="1:65" s="13" customFormat="1">
      <c r="B252" s="155"/>
      <c r="D252" s="156" t="s">
        <v>162</v>
      </c>
      <c r="E252" s="157" t="s">
        <v>3</v>
      </c>
      <c r="F252" s="158" t="s">
        <v>432</v>
      </c>
      <c r="H252" s="159">
        <v>12.5</v>
      </c>
      <c r="I252" s="160"/>
      <c r="L252" s="155"/>
      <c r="M252" s="161"/>
      <c r="N252" s="162"/>
      <c r="O252" s="162"/>
      <c r="P252" s="162"/>
      <c r="Q252" s="162"/>
      <c r="R252" s="162"/>
      <c r="S252" s="162"/>
      <c r="T252" s="163"/>
      <c r="AT252" s="157" t="s">
        <v>162</v>
      </c>
      <c r="AU252" s="157" t="s">
        <v>79</v>
      </c>
      <c r="AV252" s="13" t="s">
        <v>79</v>
      </c>
      <c r="AW252" s="13" t="s">
        <v>31</v>
      </c>
      <c r="AX252" s="13" t="s">
        <v>77</v>
      </c>
      <c r="AY252" s="157" t="s">
        <v>151</v>
      </c>
    </row>
    <row r="253" spans="1:65" s="2" customFormat="1" ht="24.2" customHeight="1">
      <c r="A253" s="34"/>
      <c r="B253" s="136"/>
      <c r="C253" s="137" t="s">
        <v>433</v>
      </c>
      <c r="D253" s="137" t="s">
        <v>154</v>
      </c>
      <c r="E253" s="138" t="s">
        <v>434</v>
      </c>
      <c r="F253" s="139" t="s">
        <v>435</v>
      </c>
      <c r="G253" s="140" t="s">
        <v>190</v>
      </c>
      <c r="H253" s="141">
        <v>3</v>
      </c>
      <c r="I253" s="142"/>
      <c r="J253" s="143">
        <f>ROUND(I253*H253,2)</f>
        <v>0</v>
      </c>
      <c r="K253" s="139" t="s">
        <v>1236</v>
      </c>
      <c r="L253" s="35"/>
      <c r="M253" s="144" t="s">
        <v>3</v>
      </c>
      <c r="N253" s="145" t="s">
        <v>40</v>
      </c>
      <c r="O253" s="55"/>
      <c r="P253" s="146">
        <f>O253*H253</f>
        <v>0</v>
      </c>
      <c r="Q253" s="146">
        <v>1.2999999999999999E-4</v>
      </c>
      <c r="R253" s="146">
        <f>Q253*H253</f>
        <v>3.8999999999999994E-4</v>
      </c>
      <c r="S253" s="146">
        <v>0</v>
      </c>
      <c r="T253" s="147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48" t="s">
        <v>196</v>
      </c>
      <c r="AT253" s="148" t="s">
        <v>154</v>
      </c>
      <c r="AU253" s="148" t="s">
        <v>79</v>
      </c>
      <c r="AY253" s="19" t="s">
        <v>151</v>
      </c>
      <c r="BE253" s="149">
        <f>IF(N253="základní",J253,0)</f>
        <v>0</v>
      </c>
      <c r="BF253" s="149">
        <f>IF(N253="snížená",J253,0)</f>
        <v>0</v>
      </c>
      <c r="BG253" s="149">
        <f>IF(N253="zákl. přenesená",J253,0)</f>
        <v>0</v>
      </c>
      <c r="BH253" s="149">
        <f>IF(N253="sníž. přenesená",J253,0)</f>
        <v>0</v>
      </c>
      <c r="BI253" s="149">
        <f>IF(N253="nulová",J253,0)</f>
        <v>0</v>
      </c>
      <c r="BJ253" s="19" t="s">
        <v>77</v>
      </c>
      <c r="BK253" s="149">
        <f>ROUND(I253*H253,2)</f>
        <v>0</v>
      </c>
      <c r="BL253" s="19" t="s">
        <v>196</v>
      </c>
      <c r="BM253" s="148" t="s">
        <v>436</v>
      </c>
    </row>
    <row r="254" spans="1:65" s="2" customFormat="1">
      <c r="A254" s="34"/>
      <c r="B254" s="35"/>
      <c r="C254" s="34"/>
      <c r="D254" s="150" t="s">
        <v>160</v>
      </c>
      <c r="E254" s="34"/>
      <c r="F254" s="151" t="s">
        <v>437</v>
      </c>
      <c r="G254" s="34"/>
      <c r="H254" s="34"/>
      <c r="I254" s="152"/>
      <c r="J254" s="34"/>
      <c r="K254" s="34"/>
      <c r="L254" s="35"/>
      <c r="M254" s="153"/>
      <c r="N254" s="154"/>
      <c r="O254" s="55"/>
      <c r="P254" s="55"/>
      <c r="Q254" s="55"/>
      <c r="R254" s="55"/>
      <c r="S254" s="55"/>
      <c r="T254" s="56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9" t="s">
        <v>160</v>
      </c>
      <c r="AU254" s="19" t="s">
        <v>79</v>
      </c>
    </row>
    <row r="255" spans="1:65" s="2" customFormat="1" ht="21.75" customHeight="1">
      <c r="A255" s="34"/>
      <c r="B255" s="136"/>
      <c r="C255" s="137" t="s">
        <v>438</v>
      </c>
      <c r="D255" s="137" t="s">
        <v>154</v>
      </c>
      <c r="E255" s="138" t="s">
        <v>439</v>
      </c>
      <c r="F255" s="139" t="s">
        <v>440</v>
      </c>
      <c r="G255" s="140" t="s">
        <v>441</v>
      </c>
      <c r="H255" s="141">
        <v>1</v>
      </c>
      <c r="I255" s="142"/>
      <c r="J255" s="143">
        <f>ROUND(I255*H255,2)</f>
        <v>0</v>
      </c>
      <c r="K255" s="139" t="s">
        <v>1236</v>
      </c>
      <c r="L255" s="35"/>
      <c r="M255" s="144" t="s">
        <v>3</v>
      </c>
      <c r="N255" s="145" t="s">
        <v>40</v>
      </c>
      <c r="O255" s="55"/>
      <c r="P255" s="146">
        <f>O255*H255</f>
        <v>0</v>
      </c>
      <c r="Q255" s="146">
        <v>2.5000000000000001E-4</v>
      </c>
      <c r="R255" s="146">
        <f>Q255*H255</f>
        <v>2.5000000000000001E-4</v>
      </c>
      <c r="S255" s="146">
        <v>0</v>
      </c>
      <c r="T255" s="147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48" t="s">
        <v>196</v>
      </c>
      <c r="AT255" s="148" t="s">
        <v>154</v>
      </c>
      <c r="AU255" s="148" t="s">
        <v>79</v>
      </c>
      <c r="AY255" s="19" t="s">
        <v>151</v>
      </c>
      <c r="BE255" s="149">
        <f>IF(N255="základní",J255,0)</f>
        <v>0</v>
      </c>
      <c r="BF255" s="149">
        <f>IF(N255="snížená",J255,0)</f>
        <v>0</v>
      </c>
      <c r="BG255" s="149">
        <f>IF(N255="zákl. přenesená",J255,0)</f>
        <v>0</v>
      </c>
      <c r="BH255" s="149">
        <f>IF(N255="sníž. přenesená",J255,0)</f>
        <v>0</v>
      </c>
      <c r="BI255" s="149">
        <f>IF(N255="nulová",J255,0)</f>
        <v>0</v>
      </c>
      <c r="BJ255" s="19" t="s">
        <v>77</v>
      </c>
      <c r="BK255" s="149">
        <f>ROUND(I255*H255,2)</f>
        <v>0</v>
      </c>
      <c r="BL255" s="19" t="s">
        <v>196</v>
      </c>
      <c r="BM255" s="148" t="s">
        <v>442</v>
      </c>
    </row>
    <row r="256" spans="1:65" s="2" customFormat="1">
      <c r="A256" s="34"/>
      <c r="B256" s="35"/>
      <c r="C256" s="34"/>
      <c r="D256" s="150" t="s">
        <v>160</v>
      </c>
      <c r="E256" s="34"/>
      <c r="F256" s="151" t="s">
        <v>443</v>
      </c>
      <c r="G256" s="34"/>
      <c r="H256" s="34"/>
      <c r="I256" s="152"/>
      <c r="J256" s="34"/>
      <c r="K256" s="34"/>
      <c r="L256" s="35"/>
      <c r="M256" s="153"/>
      <c r="N256" s="154"/>
      <c r="O256" s="55"/>
      <c r="P256" s="55"/>
      <c r="Q256" s="55"/>
      <c r="R256" s="55"/>
      <c r="S256" s="55"/>
      <c r="T256" s="56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9" t="s">
        <v>160</v>
      </c>
      <c r="AU256" s="19" t="s">
        <v>79</v>
      </c>
    </row>
    <row r="257" spans="1:65" s="2" customFormat="1" ht="37.9" customHeight="1">
      <c r="A257" s="34"/>
      <c r="B257" s="136"/>
      <c r="C257" s="137" t="s">
        <v>444</v>
      </c>
      <c r="D257" s="137" t="s">
        <v>154</v>
      </c>
      <c r="E257" s="138" t="s">
        <v>445</v>
      </c>
      <c r="F257" s="139" t="s">
        <v>446</v>
      </c>
      <c r="G257" s="140" t="s">
        <v>181</v>
      </c>
      <c r="H257" s="141">
        <v>12.5</v>
      </c>
      <c r="I257" s="142"/>
      <c r="J257" s="143">
        <f>ROUND(I257*H257,2)</f>
        <v>0</v>
      </c>
      <c r="K257" s="139" t="s">
        <v>1236</v>
      </c>
      <c r="L257" s="35"/>
      <c r="M257" s="144" t="s">
        <v>3</v>
      </c>
      <c r="N257" s="145" t="s">
        <v>40</v>
      </c>
      <c r="O257" s="55"/>
      <c r="P257" s="146">
        <f>O257*H257</f>
        <v>0</v>
      </c>
      <c r="Q257" s="146">
        <v>1.8972349999999999E-4</v>
      </c>
      <c r="R257" s="146">
        <f>Q257*H257</f>
        <v>2.3715437499999999E-3</v>
      </c>
      <c r="S257" s="146">
        <v>0</v>
      </c>
      <c r="T257" s="147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48" t="s">
        <v>196</v>
      </c>
      <c r="AT257" s="148" t="s">
        <v>154</v>
      </c>
      <c r="AU257" s="148" t="s">
        <v>79</v>
      </c>
      <c r="AY257" s="19" t="s">
        <v>151</v>
      </c>
      <c r="BE257" s="149">
        <f>IF(N257="základní",J257,0)</f>
        <v>0</v>
      </c>
      <c r="BF257" s="149">
        <f>IF(N257="snížená",J257,0)</f>
        <v>0</v>
      </c>
      <c r="BG257" s="149">
        <f>IF(N257="zákl. přenesená",J257,0)</f>
        <v>0</v>
      </c>
      <c r="BH257" s="149">
        <f>IF(N257="sníž. přenesená",J257,0)</f>
        <v>0</v>
      </c>
      <c r="BI257" s="149">
        <f>IF(N257="nulová",J257,0)</f>
        <v>0</v>
      </c>
      <c r="BJ257" s="19" t="s">
        <v>77</v>
      </c>
      <c r="BK257" s="149">
        <f>ROUND(I257*H257,2)</f>
        <v>0</v>
      </c>
      <c r="BL257" s="19" t="s">
        <v>196</v>
      </c>
      <c r="BM257" s="148" t="s">
        <v>447</v>
      </c>
    </row>
    <row r="258" spans="1:65" s="2" customFormat="1">
      <c r="A258" s="34"/>
      <c r="B258" s="35"/>
      <c r="C258" s="34"/>
      <c r="D258" s="150" t="s">
        <v>160</v>
      </c>
      <c r="E258" s="34"/>
      <c r="F258" s="151" t="s">
        <v>448</v>
      </c>
      <c r="G258" s="34"/>
      <c r="H258" s="34"/>
      <c r="I258" s="152"/>
      <c r="J258" s="34"/>
      <c r="K258" s="34"/>
      <c r="L258" s="35"/>
      <c r="M258" s="153"/>
      <c r="N258" s="154"/>
      <c r="O258" s="55"/>
      <c r="P258" s="55"/>
      <c r="Q258" s="55"/>
      <c r="R258" s="55"/>
      <c r="S258" s="55"/>
      <c r="T258" s="56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9" t="s">
        <v>160</v>
      </c>
      <c r="AU258" s="19" t="s">
        <v>79</v>
      </c>
    </row>
    <row r="259" spans="1:65" s="13" customFormat="1">
      <c r="B259" s="155"/>
      <c r="D259" s="156" t="s">
        <v>162</v>
      </c>
      <c r="E259" s="157" t="s">
        <v>3</v>
      </c>
      <c r="F259" s="158" t="s">
        <v>432</v>
      </c>
      <c r="H259" s="159">
        <v>12.5</v>
      </c>
      <c r="I259" s="160"/>
      <c r="L259" s="155"/>
      <c r="M259" s="161"/>
      <c r="N259" s="162"/>
      <c r="O259" s="162"/>
      <c r="P259" s="162"/>
      <c r="Q259" s="162"/>
      <c r="R259" s="162"/>
      <c r="S259" s="162"/>
      <c r="T259" s="163"/>
      <c r="AT259" s="157" t="s">
        <v>162</v>
      </c>
      <c r="AU259" s="157" t="s">
        <v>79</v>
      </c>
      <c r="AV259" s="13" t="s">
        <v>79</v>
      </c>
      <c r="AW259" s="13" t="s">
        <v>31</v>
      </c>
      <c r="AX259" s="13" t="s">
        <v>77</v>
      </c>
      <c r="AY259" s="157" t="s">
        <v>151</v>
      </c>
    </row>
    <row r="260" spans="1:65" s="2" customFormat="1" ht="33" customHeight="1">
      <c r="A260" s="34"/>
      <c r="B260" s="136"/>
      <c r="C260" s="137" t="s">
        <v>449</v>
      </c>
      <c r="D260" s="137" t="s">
        <v>154</v>
      </c>
      <c r="E260" s="138" t="s">
        <v>450</v>
      </c>
      <c r="F260" s="139" t="s">
        <v>451</v>
      </c>
      <c r="G260" s="140" t="s">
        <v>181</v>
      </c>
      <c r="H260" s="141">
        <v>12.5</v>
      </c>
      <c r="I260" s="142"/>
      <c r="J260" s="143">
        <f>ROUND(I260*H260,2)</f>
        <v>0</v>
      </c>
      <c r="K260" s="139" t="s">
        <v>1236</v>
      </c>
      <c r="L260" s="35"/>
      <c r="M260" s="144" t="s">
        <v>3</v>
      </c>
      <c r="N260" s="145" t="s">
        <v>40</v>
      </c>
      <c r="O260" s="55"/>
      <c r="P260" s="146">
        <f>O260*H260</f>
        <v>0</v>
      </c>
      <c r="Q260" s="146">
        <v>1.0000000000000001E-5</v>
      </c>
      <c r="R260" s="146">
        <f>Q260*H260</f>
        <v>1.25E-4</v>
      </c>
      <c r="S260" s="146">
        <v>0</v>
      </c>
      <c r="T260" s="147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48" t="s">
        <v>196</v>
      </c>
      <c r="AT260" s="148" t="s">
        <v>154</v>
      </c>
      <c r="AU260" s="148" t="s">
        <v>79</v>
      </c>
      <c r="AY260" s="19" t="s">
        <v>151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9" t="s">
        <v>77</v>
      </c>
      <c r="BK260" s="149">
        <f>ROUND(I260*H260,2)</f>
        <v>0</v>
      </c>
      <c r="BL260" s="19" t="s">
        <v>196</v>
      </c>
      <c r="BM260" s="148" t="s">
        <v>452</v>
      </c>
    </row>
    <row r="261" spans="1:65" s="2" customFormat="1">
      <c r="A261" s="34"/>
      <c r="B261" s="35"/>
      <c r="C261" s="34"/>
      <c r="D261" s="150" t="s">
        <v>160</v>
      </c>
      <c r="E261" s="34"/>
      <c r="F261" s="151" t="s">
        <v>453</v>
      </c>
      <c r="G261" s="34"/>
      <c r="H261" s="34"/>
      <c r="I261" s="152"/>
      <c r="J261" s="34"/>
      <c r="K261" s="34"/>
      <c r="L261" s="35"/>
      <c r="M261" s="153"/>
      <c r="N261" s="154"/>
      <c r="O261" s="55"/>
      <c r="P261" s="55"/>
      <c r="Q261" s="55"/>
      <c r="R261" s="55"/>
      <c r="S261" s="55"/>
      <c r="T261" s="56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9" t="s">
        <v>160</v>
      </c>
      <c r="AU261" s="19" t="s">
        <v>79</v>
      </c>
    </row>
    <row r="262" spans="1:65" s="2" customFormat="1" ht="21.75" customHeight="1">
      <c r="A262" s="34"/>
      <c r="B262" s="136"/>
      <c r="C262" s="137" t="s">
        <v>454</v>
      </c>
      <c r="D262" s="137" t="s">
        <v>154</v>
      </c>
      <c r="E262" s="138" t="s">
        <v>455</v>
      </c>
      <c r="F262" s="139" t="s">
        <v>456</v>
      </c>
      <c r="G262" s="140" t="s">
        <v>417</v>
      </c>
      <c r="H262" s="141">
        <v>2</v>
      </c>
      <c r="I262" s="142"/>
      <c r="J262" s="143">
        <f>ROUND(I262*H262,2)</f>
        <v>0</v>
      </c>
      <c r="K262" s="139" t="s">
        <v>418</v>
      </c>
      <c r="L262" s="35"/>
      <c r="M262" s="144" t="s">
        <v>3</v>
      </c>
      <c r="N262" s="145" t="s">
        <v>40</v>
      </c>
      <c r="O262" s="55"/>
      <c r="P262" s="146">
        <f>O262*H262</f>
        <v>0</v>
      </c>
      <c r="Q262" s="146">
        <v>0</v>
      </c>
      <c r="R262" s="146">
        <f>Q262*H262</f>
        <v>0</v>
      </c>
      <c r="S262" s="146">
        <v>0</v>
      </c>
      <c r="T262" s="147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48" t="s">
        <v>196</v>
      </c>
      <c r="AT262" s="148" t="s">
        <v>154</v>
      </c>
      <c r="AU262" s="148" t="s">
        <v>79</v>
      </c>
      <c r="AY262" s="19" t="s">
        <v>151</v>
      </c>
      <c r="BE262" s="149">
        <f>IF(N262="základní",J262,0)</f>
        <v>0</v>
      </c>
      <c r="BF262" s="149">
        <f>IF(N262="snížená",J262,0)</f>
        <v>0</v>
      </c>
      <c r="BG262" s="149">
        <f>IF(N262="zákl. přenesená",J262,0)</f>
        <v>0</v>
      </c>
      <c r="BH262" s="149">
        <f>IF(N262="sníž. přenesená",J262,0)</f>
        <v>0</v>
      </c>
      <c r="BI262" s="149">
        <f>IF(N262="nulová",J262,0)</f>
        <v>0</v>
      </c>
      <c r="BJ262" s="19" t="s">
        <v>77</v>
      </c>
      <c r="BK262" s="149">
        <f>ROUND(I262*H262,2)</f>
        <v>0</v>
      </c>
      <c r="BL262" s="19" t="s">
        <v>196</v>
      </c>
      <c r="BM262" s="148" t="s">
        <v>457</v>
      </c>
    </row>
    <row r="263" spans="1:65" s="2" customFormat="1" ht="55.5" customHeight="1">
      <c r="A263" s="34"/>
      <c r="B263" s="136"/>
      <c r="C263" s="137" t="s">
        <v>458</v>
      </c>
      <c r="D263" s="137" t="s">
        <v>154</v>
      </c>
      <c r="E263" s="138" t="s">
        <v>459</v>
      </c>
      <c r="F263" s="139" t="s">
        <v>460</v>
      </c>
      <c r="G263" s="140" t="s">
        <v>181</v>
      </c>
      <c r="H263" s="141">
        <v>12.5</v>
      </c>
      <c r="I263" s="142"/>
      <c r="J263" s="143">
        <f>ROUND(I263*H263,2)</f>
        <v>0</v>
      </c>
      <c r="K263" s="139" t="s">
        <v>1236</v>
      </c>
      <c r="L263" s="35"/>
      <c r="M263" s="144" t="s">
        <v>3</v>
      </c>
      <c r="N263" s="145" t="s">
        <v>40</v>
      </c>
      <c r="O263" s="55"/>
      <c r="P263" s="146">
        <f>O263*H263</f>
        <v>0</v>
      </c>
      <c r="Q263" s="146">
        <v>3.4000000000000002E-4</v>
      </c>
      <c r="R263" s="146">
        <f>Q263*H263</f>
        <v>4.2500000000000003E-3</v>
      </c>
      <c r="S263" s="146">
        <v>0</v>
      </c>
      <c r="T263" s="147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48" t="s">
        <v>196</v>
      </c>
      <c r="AT263" s="148" t="s">
        <v>154</v>
      </c>
      <c r="AU263" s="148" t="s">
        <v>79</v>
      </c>
      <c r="AY263" s="19" t="s">
        <v>151</v>
      </c>
      <c r="BE263" s="149">
        <f>IF(N263="základní",J263,0)</f>
        <v>0</v>
      </c>
      <c r="BF263" s="149">
        <f>IF(N263="snížená",J263,0)</f>
        <v>0</v>
      </c>
      <c r="BG263" s="149">
        <f>IF(N263="zákl. přenesená",J263,0)</f>
        <v>0</v>
      </c>
      <c r="BH263" s="149">
        <f>IF(N263="sníž. přenesená",J263,0)</f>
        <v>0</v>
      </c>
      <c r="BI263" s="149">
        <f>IF(N263="nulová",J263,0)</f>
        <v>0</v>
      </c>
      <c r="BJ263" s="19" t="s">
        <v>77</v>
      </c>
      <c r="BK263" s="149">
        <f>ROUND(I263*H263,2)</f>
        <v>0</v>
      </c>
      <c r="BL263" s="19" t="s">
        <v>196</v>
      </c>
      <c r="BM263" s="148" t="s">
        <v>461</v>
      </c>
    </row>
    <row r="264" spans="1:65" s="2" customFormat="1">
      <c r="A264" s="34"/>
      <c r="B264" s="35"/>
      <c r="C264" s="34"/>
      <c r="D264" s="150" t="s">
        <v>160</v>
      </c>
      <c r="E264" s="34"/>
      <c r="F264" s="151" t="s">
        <v>462</v>
      </c>
      <c r="G264" s="34"/>
      <c r="H264" s="34"/>
      <c r="I264" s="152"/>
      <c r="J264" s="34"/>
      <c r="K264" s="34"/>
      <c r="L264" s="35"/>
      <c r="M264" s="153"/>
      <c r="N264" s="154"/>
      <c r="O264" s="55"/>
      <c r="P264" s="55"/>
      <c r="Q264" s="55"/>
      <c r="R264" s="55"/>
      <c r="S264" s="55"/>
      <c r="T264" s="56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9" t="s">
        <v>160</v>
      </c>
      <c r="AU264" s="19" t="s">
        <v>79</v>
      </c>
    </row>
    <row r="265" spans="1:65" s="12" customFormat="1" ht="22.9" customHeight="1">
      <c r="B265" s="123"/>
      <c r="D265" s="124" t="s">
        <v>68</v>
      </c>
      <c r="E265" s="134" t="s">
        <v>463</v>
      </c>
      <c r="F265" s="134" t="s">
        <v>464</v>
      </c>
      <c r="I265" s="126"/>
      <c r="J265" s="135">
        <f>BK265</f>
        <v>0</v>
      </c>
      <c r="L265" s="123"/>
      <c r="M265" s="128"/>
      <c r="N265" s="129"/>
      <c r="O265" s="129"/>
      <c r="P265" s="130">
        <f>SUM(P266:P297)</f>
        <v>0</v>
      </c>
      <c r="Q265" s="129"/>
      <c r="R265" s="130">
        <f>SUM(R266:R297)</f>
        <v>6.6530620200000001E-2</v>
      </c>
      <c r="S265" s="129"/>
      <c r="T265" s="131">
        <f>SUM(T266:T297)</f>
        <v>0</v>
      </c>
      <c r="AR265" s="124" t="s">
        <v>79</v>
      </c>
      <c r="AT265" s="132" t="s">
        <v>68</v>
      </c>
      <c r="AU265" s="132" t="s">
        <v>77</v>
      </c>
      <c r="AY265" s="124" t="s">
        <v>151</v>
      </c>
      <c r="BK265" s="133">
        <f>SUM(BK266:BK297)</f>
        <v>0</v>
      </c>
    </row>
    <row r="266" spans="1:65" s="2" customFormat="1" ht="33" customHeight="1">
      <c r="A266" s="34"/>
      <c r="B266" s="136"/>
      <c r="C266" s="137" t="s">
        <v>465</v>
      </c>
      <c r="D266" s="137" t="s">
        <v>154</v>
      </c>
      <c r="E266" s="138" t="s">
        <v>466</v>
      </c>
      <c r="F266" s="139" t="s">
        <v>467</v>
      </c>
      <c r="G266" s="140" t="s">
        <v>208</v>
      </c>
      <c r="H266" s="141">
        <v>1</v>
      </c>
      <c r="I266" s="142"/>
      <c r="J266" s="143">
        <f>ROUND(I266*H266,2)</f>
        <v>0</v>
      </c>
      <c r="K266" s="139" t="s">
        <v>1236</v>
      </c>
      <c r="L266" s="35"/>
      <c r="M266" s="144" t="s">
        <v>3</v>
      </c>
      <c r="N266" s="145" t="s">
        <v>40</v>
      </c>
      <c r="O266" s="55"/>
      <c r="P266" s="146">
        <f>O266*H266</f>
        <v>0</v>
      </c>
      <c r="Q266" s="146">
        <v>1.7470090000000001E-2</v>
      </c>
      <c r="R266" s="146">
        <f>Q266*H266</f>
        <v>1.7470090000000001E-2</v>
      </c>
      <c r="S266" s="146">
        <v>0</v>
      </c>
      <c r="T266" s="147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48" t="s">
        <v>196</v>
      </c>
      <c r="AT266" s="148" t="s">
        <v>154</v>
      </c>
      <c r="AU266" s="148" t="s">
        <v>79</v>
      </c>
      <c r="AY266" s="19" t="s">
        <v>151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19" t="s">
        <v>77</v>
      </c>
      <c r="BK266" s="149">
        <f>ROUND(I266*H266,2)</f>
        <v>0</v>
      </c>
      <c r="BL266" s="19" t="s">
        <v>196</v>
      </c>
      <c r="BM266" s="148" t="s">
        <v>468</v>
      </c>
    </row>
    <row r="267" spans="1:65" s="2" customFormat="1">
      <c r="A267" s="34"/>
      <c r="B267" s="35"/>
      <c r="C267" s="34"/>
      <c r="D267" s="150" t="s">
        <v>160</v>
      </c>
      <c r="E267" s="34"/>
      <c r="F267" s="151" t="s">
        <v>469</v>
      </c>
      <c r="G267" s="34"/>
      <c r="H267" s="34"/>
      <c r="I267" s="152"/>
      <c r="J267" s="34"/>
      <c r="K267" s="34"/>
      <c r="L267" s="35"/>
      <c r="M267" s="153"/>
      <c r="N267" s="154"/>
      <c r="O267" s="55"/>
      <c r="P267" s="55"/>
      <c r="Q267" s="55"/>
      <c r="R267" s="55"/>
      <c r="S267" s="55"/>
      <c r="T267" s="56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9" t="s">
        <v>160</v>
      </c>
      <c r="AU267" s="19" t="s">
        <v>79</v>
      </c>
    </row>
    <row r="268" spans="1:65" s="2" customFormat="1" ht="37.9" customHeight="1">
      <c r="A268" s="34"/>
      <c r="B268" s="136"/>
      <c r="C268" s="137" t="s">
        <v>470</v>
      </c>
      <c r="D268" s="137" t="s">
        <v>154</v>
      </c>
      <c r="E268" s="138" t="s">
        <v>471</v>
      </c>
      <c r="F268" s="139" t="s">
        <v>472</v>
      </c>
      <c r="G268" s="140" t="s">
        <v>208</v>
      </c>
      <c r="H268" s="141">
        <v>1</v>
      </c>
      <c r="I268" s="142"/>
      <c r="J268" s="143">
        <f>ROUND(I268*H268,2)</f>
        <v>0</v>
      </c>
      <c r="K268" s="139" t="s">
        <v>1236</v>
      </c>
      <c r="L268" s="35"/>
      <c r="M268" s="144" t="s">
        <v>3</v>
      </c>
      <c r="N268" s="145" t="s">
        <v>40</v>
      </c>
      <c r="O268" s="55"/>
      <c r="P268" s="146">
        <f>O268*H268</f>
        <v>0</v>
      </c>
      <c r="Q268" s="146">
        <v>2.2730530200000001E-2</v>
      </c>
      <c r="R268" s="146">
        <f>Q268*H268</f>
        <v>2.2730530200000001E-2</v>
      </c>
      <c r="S268" s="146">
        <v>0</v>
      </c>
      <c r="T268" s="147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48" t="s">
        <v>196</v>
      </c>
      <c r="AT268" s="148" t="s">
        <v>154</v>
      </c>
      <c r="AU268" s="148" t="s">
        <v>79</v>
      </c>
      <c r="AY268" s="19" t="s">
        <v>151</v>
      </c>
      <c r="BE268" s="149">
        <f>IF(N268="základní",J268,0)</f>
        <v>0</v>
      </c>
      <c r="BF268" s="149">
        <f>IF(N268="snížená",J268,0)</f>
        <v>0</v>
      </c>
      <c r="BG268" s="149">
        <f>IF(N268="zákl. přenesená",J268,0)</f>
        <v>0</v>
      </c>
      <c r="BH268" s="149">
        <f>IF(N268="sníž. přenesená",J268,0)</f>
        <v>0</v>
      </c>
      <c r="BI268" s="149">
        <f>IF(N268="nulová",J268,0)</f>
        <v>0</v>
      </c>
      <c r="BJ268" s="19" t="s">
        <v>77</v>
      </c>
      <c r="BK268" s="149">
        <f>ROUND(I268*H268,2)</f>
        <v>0</v>
      </c>
      <c r="BL268" s="19" t="s">
        <v>196</v>
      </c>
      <c r="BM268" s="148" t="s">
        <v>473</v>
      </c>
    </row>
    <row r="269" spans="1:65" s="2" customFormat="1">
      <c r="A269" s="34"/>
      <c r="B269" s="35"/>
      <c r="C269" s="34"/>
      <c r="D269" s="150" t="s">
        <v>160</v>
      </c>
      <c r="E269" s="34"/>
      <c r="F269" s="151" t="s">
        <v>474</v>
      </c>
      <c r="G269" s="34"/>
      <c r="H269" s="34"/>
      <c r="I269" s="152"/>
      <c r="J269" s="34"/>
      <c r="K269" s="34"/>
      <c r="L269" s="35"/>
      <c r="M269" s="153"/>
      <c r="N269" s="154"/>
      <c r="O269" s="55"/>
      <c r="P269" s="55"/>
      <c r="Q269" s="55"/>
      <c r="R269" s="55"/>
      <c r="S269" s="55"/>
      <c r="T269" s="56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9" t="s">
        <v>160</v>
      </c>
      <c r="AU269" s="19" t="s">
        <v>79</v>
      </c>
    </row>
    <row r="270" spans="1:65" s="2" customFormat="1" ht="37.9" customHeight="1">
      <c r="A270" s="34"/>
      <c r="B270" s="136"/>
      <c r="C270" s="137" t="s">
        <v>475</v>
      </c>
      <c r="D270" s="137" t="s">
        <v>154</v>
      </c>
      <c r="E270" s="138" t="s">
        <v>476</v>
      </c>
      <c r="F270" s="139" t="s">
        <v>477</v>
      </c>
      <c r="G270" s="140" t="s">
        <v>208</v>
      </c>
      <c r="H270" s="141">
        <v>1</v>
      </c>
      <c r="I270" s="142"/>
      <c r="J270" s="143">
        <f>ROUND(I270*H270,2)</f>
        <v>0</v>
      </c>
      <c r="K270" s="139" t="s">
        <v>1236</v>
      </c>
      <c r="L270" s="35"/>
      <c r="M270" s="144" t="s">
        <v>3</v>
      </c>
      <c r="N270" s="145" t="s">
        <v>40</v>
      </c>
      <c r="O270" s="55"/>
      <c r="P270" s="146">
        <f>O270*H270</f>
        <v>0</v>
      </c>
      <c r="Q270" s="146">
        <v>1.8079999999999999E-2</v>
      </c>
      <c r="R270" s="146">
        <f>Q270*H270</f>
        <v>1.8079999999999999E-2</v>
      </c>
      <c r="S270" s="146">
        <v>0</v>
      </c>
      <c r="T270" s="147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48" t="s">
        <v>196</v>
      </c>
      <c r="AT270" s="148" t="s">
        <v>154</v>
      </c>
      <c r="AU270" s="148" t="s">
        <v>79</v>
      </c>
      <c r="AY270" s="19" t="s">
        <v>151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19" t="s">
        <v>77</v>
      </c>
      <c r="BK270" s="149">
        <f>ROUND(I270*H270,2)</f>
        <v>0</v>
      </c>
      <c r="BL270" s="19" t="s">
        <v>196</v>
      </c>
      <c r="BM270" s="148" t="s">
        <v>478</v>
      </c>
    </row>
    <row r="271" spans="1:65" s="2" customFormat="1">
      <c r="A271" s="34"/>
      <c r="B271" s="35"/>
      <c r="C271" s="34"/>
      <c r="D271" s="150" t="s">
        <v>160</v>
      </c>
      <c r="E271" s="34"/>
      <c r="F271" s="151" t="s">
        <v>479</v>
      </c>
      <c r="G271" s="34"/>
      <c r="H271" s="34"/>
      <c r="I271" s="152"/>
      <c r="J271" s="34"/>
      <c r="K271" s="34"/>
      <c r="L271" s="35"/>
      <c r="M271" s="153"/>
      <c r="N271" s="154"/>
      <c r="O271" s="55"/>
      <c r="P271" s="55"/>
      <c r="Q271" s="55"/>
      <c r="R271" s="55"/>
      <c r="S271" s="55"/>
      <c r="T271" s="56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9" t="s">
        <v>160</v>
      </c>
      <c r="AU271" s="19" t="s">
        <v>79</v>
      </c>
    </row>
    <row r="272" spans="1:65" s="2" customFormat="1" ht="24.2" customHeight="1">
      <c r="A272" s="34"/>
      <c r="B272" s="136"/>
      <c r="C272" s="137" t="s">
        <v>480</v>
      </c>
      <c r="D272" s="137" t="s">
        <v>154</v>
      </c>
      <c r="E272" s="138" t="s">
        <v>481</v>
      </c>
      <c r="F272" s="139" t="s">
        <v>482</v>
      </c>
      <c r="G272" s="140" t="s">
        <v>190</v>
      </c>
      <c r="H272" s="141">
        <v>2</v>
      </c>
      <c r="I272" s="142"/>
      <c r="J272" s="143">
        <f>ROUND(I272*H272,2)</f>
        <v>0</v>
      </c>
      <c r="K272" s="139" t="s">
        <v>1236</v>
      </c>
      <c r="L272" s="35"/>
      <c r="M272" s="144" t="s">
        <v>3</v>
      </c>
      <c r="N272" s="145" t="s">
        <v>40</v>
      </c>
      <c r="O272" s="55"/>
      <c r="P272" s="146">
        <f>O272*H272</f>
        <v>0</v>
      </c>
      <c r="Q272" s="146">
        <v>0</v>
      </c>
      <c r="R272" s="146">
        <f>Q272*H272</f>
        <v>0</v>
      </c>
      <c r="S272" s="146">
        <v>0</v>
      </c>
      <c r="T272" s="147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48" t="s">
        <v>196</v>
      </c>
      <c r="AT272" s="148" t="s">
        <v>154</v>
      </c>
      <c r="AU272" s="148" t="s">
        <v>79</v>
      </c>
      <c r="AY272" s="19" t="s">
        <v>151</v>
      </c>
      <c r="BE272" s="149">
        <f>IF(N272="základní",J272,0)</f>
        <v>0</v>
      </c>
      <c r="BF272" s="149">
        <f>IF(N272="snížená",J272,0)</f>
        <v>0</v>
      </c>
      <c r="BG272" s="149">
        <f>IF(N272="zákl. přenesená",J272,0)</f>
        <v>0</v>
      </c>
      <c r="BH272" s="149">
        <f>IF(N272="sníž. přenesená",J272,0)</f>
        <v>0</v>
      </c>
      <c r="BI272" s="149">
        <f>IF(N272="nulová",J272,0)</f>
        <v>0</v>
      </c>
      <c r="BJ272" s="19" t="s">
        <v>77</v>
      </c>
      <c r="BK272" s="149">
        <f>ROUND(I272*H272,2)</f>
        <v>0</v>
      </c>
      <c r="BL272" s="19" t="s">
        <v>196</v>
      </c>
      <c r="BM272" s="148" t="s">
        <v>483</v>
      </c>
    </row>
    <row r="273" spans="1:65" s="2" customFormat="1">
      <c r="A273" s="34"/>
      <c r="B273" s="35"/>
      <c r="C273" s="34"/>
      <c r="D273" s="150" t="s">
        <v>160</v>
      </c>
      <c r="E273" s="34"/>
      <c r="F273" s="151" t="s">
        <v>484</v>
      </c>
      <c r="G273" s="34"/>
      <c r="H273" s="34"/>
      <c r="I273" s="152"/>
      <c r="J273" s="34"/>
      <c r="K273" s="34"/>
      <c r="L273" s="35"/>
      <c r="M273" s="153"/>
      <c r="N273" s="154"/>
      <c r="O273" s="55"/>
      <c r="P273" s="55"/>
      <c r="Q273" s="55"/>
      <c r="R273" s="55"/>
      <c r="S273" s="55"/>
      <c r="T273" s="56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9" t="s">
        <v>160</v>
      </c>
      <c r="AU273" s="19" t="s">
        <v>79</v>
      </c>
    </row>
    <row r="274" spans="1:65" s="2" customFormat="1" ht="16.5" customHeight="1">
      <c r="A274" s="34"/>
      <c r="B274" s="136"/>
      <c r="C274" s="179" t="s">
        <v>485</v>
      </c>
      <c r="D274" s="179" t="s">
        <v>486</v>
      </c>
      <c r="E274" s="180" t="s">
        <v>487</v>
      </c>
      <c r="F274" s="181" t="s">
        <v>488</v>
      </c>
      <c r="G274" s="182" t="s">
        <v>190</v>
      </c>
      <c r="H274" s="183">
        <v>2</v>
      </c>
      <c r="I274" s="184"/>
      <c r="J274" s="185">
        <f>ROUND(I274*H274,2)</f>
        <v>0</v>
      </c>
      <c r="K274" s="139" t="s">
        <v>1236</v>
      </c>
      <c r="L274" s="186"/>
      <c r="M274" s="187" t="s">
        <v>3</v>
      </c>
      <c r="N274" s="188" t="s">
        <v>40</v>
      </c>
      <c r="O274" s="55"/>
      <c r="P274" s="146">
        <f>O274*H274</f>
        <v>0</v>
      </c>
      <c r="Q274" s="146">
        <v>5.0000000000000001E-4</v>
      </c>
      <c r="R274" s="146">
        <f>Q274*H274</f>
        <v>1E-3</v>
      </c>
      <c r="S274" s="146">
        <v>0</v>
      </c>
      <c r="T274" s="147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48" t="s">
        <v>336</v>
      </c>
      <c r="AT274" s="148" t="s">
        <v>486</v>
      </c>
      <c r="AU274" s="148" t="s">
        <v>79</v>
      </c>
      <c r="AY274" s="19" t="s">
        <v>151</v>
      </c>
      <c r="BE274" s="149">
        <f>IF(N274="základní",J274,0)</f>
        <v>0</v>
      </c>
      <c r="BF274" s="149">
        <f>IF(N274="snížená",J274,0)</f>
        <v>0</v>
      </c>
      <c r="BG274" s="149">
        <f>IF(N274="zákl. přenesená",J274,0)</f>
        <v>0</v>
      </c>
      <c r="BH274" s="149">
        <f>IF(N274="sníž. přenesená",J274,0)</f>
        <v>0</v>
      </c>
      <c r="BI274" s="149">
        <f>IF(N274="nulová",J274,0)</f>
        <v>0</v>
      </c>
      <c r="BJ274" s="19" t="s">
        <v>77</v>
      </c>
      <c r="BK274" s="149">
        <f>ROUND(I274*H274,2)</f>
        <v>0</v>
      </c>
      <c r="BL274" s="19" t="s">
        <v>196</v>
      </c>
      <c r="BM274" s="148" t="s">
        <v>489</v>
      </c>
    </row>
    <row r="275" spans="1:65" s="2" customFormat="1" ht="24.2" customHeight="1">
      <c r="A275" s="34"/>
      <c r="B275" s="136"/>
      <c r="C275" s="137" t="s">
        <v>490</v>
      </c>
      <c r="D275" s="137" t="s">
        <v>154</v>
      </c>
      <c r="E275" s="138" t="s">
        <v>491</v>
      </c>
      <c r="F275" s="139" t="s">
        <v>492</v>
      </c>
      <c r="G275" s="140" t="s">
        <v>190</v>
      </c>
      <c r="H275" s="141">
        <v>1</v>
      </c>
      <c r="I275" s="142"/>
      <c r="J275" s="143">
        <f>ROUND(I275*H275,2)</f>
        <v>0</v>
      </c>
      <c r="K275" s="139" t="s">
        <v>1236</v>
      </c>
      <c r="L275" s="35"/>
      <c r="M275" s="144" t="s">
        <v>3</v>
      </c>
      <c r="N275" s="145" t="s">
        <v>40</v>
      </c>
      <c r="O275" s="55"/>
      <c r="P275" s="146">
        <f>O275*H275</f>
        <v>0</v>
      </c>
      <c r="Q275" s="146">
        <v>0</v>
      </c>
      <c r="R275" s="146">
        <f>Q275*H275</f>
        <v>0</v>
      </c>
      <c r="S275" s="146">
        <v>0</v>
      </c>
      <c r="T275" s="147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48" t="s">
        <v>196</v>
      </c>
      <c r="AT275" s="148" t="s">
        <v>154</v>
      </c>
      <c r="AU275" s="148" t="s">
        <v>79</v>
      </c>
      <c r="AY275" s="19" t="s">
        <v>151</v>
      </c>
      <c r="BE275" s="149">
        <f>IF(N275="základní",J275,0)</f>
        <v>0</v>
      </c>
      <c r="BF275" s="149">
        <f>IF(N275="snížená",J275,0)</f>
        <v>0</v>
      </c>
      <c r="BG275" s="149">
        <f>IF(N275="zákl. přenesená",J275,0)</f>
        <v>0</v>
      </c>
      <c r="BH275" s="149">
        <f>IF(N275="sníž. přenesená",J275,0)</f>
        <v>0</v>
      </c>
      <c r="BI275" s="149">
        <f>IF(N275="nulová",J275,0)</f>
        <v>0</v>
      </c>
      <c r="BJ275" s="19" t="s">
        <v>77</v>
      </c>
      <c r="BK275" s="149">
        <f>ROUND(I275*H275,2)</f>
        <v>0</v>
      </c>
      <c r="BL275" s="19" t="s">
        <v>196</v>
      </c>
      <c r="BM275" s="148" t="s">
        <v>493</v>
      </c>
    </row>
    <row r="276" spans="1:65" s="2" customFormat="1">
      <c r="A276" s="34"/>
      <c r="B276" s="35"/>
      <c r="C276" s="34"/>
      <c r="D276" s="150" t="s">
        <v>160</v>
      </c>
      <c r="E276" s="34"/>
      <c r="F276" s="151" t="s">
        <v>494</v>
      </c>
      <c r="G276" s="34"/>
      <c r="H276" s="34"/>
      <c r="I276" s="152"/>
      <c r="J276" s="34"/>
      <c r="K276" s="34"/>
      <c r="L276" s="35"/>
      <c r="M276" s="153"/>
      <c r="N276" s="154"/>
      <c r="O276" s="55"/>
      <c r="P276" s="55"/>
      <c r="Q276" s="55"/>
      <c r="R276" s="55"/>
      <c r="S276" s="55"/>
      <c r="T276" s="56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9" t="s">
        <v>160</v>
      </c>
      <c r="AU276" s="19" t="s">
        <v>79</v>
      </c>
    </row>
    <row r="277" spans="1:65" s="2" customFormat="1" ht="16.5" customHeight="1">
      <c r="A277" s="34"/>
      <c r="B277" s="136"/>
      <c r="C277" s="179" t="s">
        <v>495</v>
      </c>
      <c r="D277" s="179" t="s">
        <v>486</v>
      </c>
      <c r="E277" s="180" t="s">
        <v>496</v>
      </c>
      <c r="F277" s="181" t="s">
        <v>497</v>
      </c>
      <c r="G277" s="182" t="s">
        <v>190</v>
      </c>
      <c r="H277" s="183">
        <v>1</v>
      </c>
      <c r="I277" s="184"/>
      <c r="J277" s="185">
        <f>ROUND(I277*H277,2)</f>
        <v>0</v>
      </c>
      <c r="K277" s="139" t="s">
        <v>1236</v>
      </c>
      <c r="L277" s="186"/>
      <c r="M277" s="187" t="s">
        <v>3</v>
      </c>
      <c r="N277" s="188" t="s">
        <v>40</v>
      </c>
      <c r="O277" s="55"/>
      <c r="P277" s="146">
        <f>O277*H277</f>
        <v>0</v>
      </c>
      <c r="Q277" s="146">
        <v>5.0000000000000001E-4</v>
      </c>
      <c r="R277" s="146">
        <f>Q277*H277</f>
        <v>5.0000000000000001E-4</v>
      </c>
      <c r="S277" s="146">
        <v>0</v>
      </c>
      <c r="T277" s="147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48" t="s">
        <v>336</v>
      </c>
      <c r="AT277" s="148" t="s">
        <v>486</v>
      </c>
      <c r="AU277" s="148" t="s">
        <v>79</v>
      </c>
      <c r="AY277" s="19" t="s">
        <v>151</v>
      </c>
      <c r="BE277" s="149">
        <f>IF(N277="základní",J277,0)</f>
        <v>0</v>
      </c>
      <c r="BF277" s="149">
        <f>IF(N277="snížená",J277,0)</f>
        <v>0</v>
      </c>
      <c r="BG277" s="149">
        <f>IF(N277="zákl. přenesená",J277,0)</f>
        <v>0</v>
      </c>
      <c r="BH277" s="149">
        <f>IF(N277="sníž. přenesená",J277,0)</f>
        <v>0</v>
      </c>
      <c r="BI277" s="149">
        <f>IF(N277="nulová",J277,0)</f>
        <v>0</v>
      </c>
      <c r="BJ277" s="19" t="s">
        <v>77</v>
      </c>
      <c r="BK277" s="149">
        <f>ROUND(I277*H277,2)</f>
        <v>0</v>
      </c>
      <c r="BL277" s="19" t="s">
        <v>196</v>
      </c>
      <c r="BM277" s="148" t="s">
        <v>498</v>
      </c>
    </row>
    <row r="278" spans="1:65" s="2" customFormat="1" ht="24.2" customHeight="1">
      <c r="A278" s="34"/>
      <c r="B278" s="136"/>
      <c r="C278" s="137" t="s">
        <v>499</v>
      </c>
      <c r="D278" s="137" t="s">
        <v>154</v>
      </c>
      <c r="E278" s="138" t="s">
        <v>500</v>
      </c>
      <c r="F278" s="139" t="s">
        <v>501</v>
      </c>
      <c r="G278" s="140" t="s">
        <v>190</v>
      </c>
      <c r="H278" s="141">
        <v>1</v>
      </c>
      <c r="I278" s="142"/>
      <c r="J278" s="143">
        <f>ROUND(I278*H278,2)</f>
        <v>0</v>
      </c>
      <c r="K278" s="139" t="s">
        <v>1236</v>
      </c>
      <c r="L278" s="35"/>
      <c r="M278" s="144" t="s">
        <v>3</v>
      </c>
      <c r="N278" s="145" t="s">
        <v>40</v>
      </c>
      <c r="O278" s="55"/>
      <c r="P278" s="146">
        <f>O278*H278</f>
        <v>0</v>
      </c>
      <c r="Q278" s="146">
        <v>0</v>
      </c>
      <c r="R278" s="146">
        <f>Q278*H278</f>
        <v>0</v>
      </c>
      <c r="S278" s="146">
        <v>0</v>
      </c>
      <c r="T278" s="147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48" t="s">
        <v>196</v>
      </c>
      <c r="AT278" s="148" t="s">
        <v>154</v>
      </c>
      <c r="AU278" s="148" t="s">
        <v>79</v>
      </c>
      <c r="AY278" s="19" t="s">
        <v>151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9" t="s">
        <v>77</v>
      </c>
      <c r="BK278" s="149">
        <f>ROUND(I278*H278,2)</f>
        <v>0</v>
      </c>
      <c r="BL278" s="19" t="s">
        <v>196</v>
      </c>
      <c r="BM278" s="148" t="s">
        <v>502</v>
      </c>
    </row>
    <row r="279" spans="1:65" s="2" customFormat="1">
      <c r="A279" s="34"/>
      <c r="B279" s="35"/>
      <c r="C279" s="34"/>
      <c r="D279" s="150" t="s">
        <v>160</v>
      </c>
      <c r="E279" s="34"/>
      <c r="F279" s="151" t="s">
        <v>503</v>
      </c>
      <c r="G279" s="34"/>
      <c r="H279" s="34"/>
      <c r="I279" s="152"/>
      <c r="J279" s="34"/>
      <c r="K279" s="34"/>
      <c r="L279" s="35"/>
      <c r="M279" s="153"/>
      <c r="N279" s="154"/>
      <c r="O279" s="55"/>
      <c r="P279" s="55"/>
      <c r="Q279" s="55"/>
      <c r="R279" s="55"/>
      <c r="S279" s="55"/>
      <c r="T279" s="56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9" t="s">
        <v>160</v>
      </c>
      <c r="AU279" s="19" t="s">
        <v>79</v>
      </c>
    </row>
    <row r="280" spans="1:65" s="2" customFormat="1" ht="24.2" customHeight="1">
      <c r="A280" s="34"/>
      <c r="B280" s="136"/>
      <c r="C280" s="179" t="s">
        <v>504</v>
      </c>
      <c r="D280" s="179" t="s">
        <v>486</v>
      </c>
      <c r="E280" s="180" t="s">
        <v>505</v>
      </c>
      <c r="F280" s="181" t="s">
        <v>506</v>
      </c>
      <c r="G280" s="182" t="s">
        <v>190</v>
      </c>
      <c r="H280" s="183">
        <v>1</v>
      </c>
      <c r="I280" s="184"/>
      <c r="J280" s="185">
        <f>ROUND(I280*H280,2)</f>
        <v>0</v>
      </c>
      <c r="K280" s="139" t="s">
        <v>1236</v>
      </c>
      <c r="L280" s="186"/>
      <c r="M280" s="187" t="s">
        <v>3</v>
      </c>
      <c r="N280" s="188" t="s">
        <v>40</v>
      </c>
      <c r="O280" s="55"/>
      <c r="P280" s="146">
        <f>O280*H280</f>
        <v>0</v>
      </c>
      <c r="Q280" s="146">
        <v>5.0000000000000001E-4</v>
      </c>
      <c r="R280" s="146">
        <f>Q280*H280</f>
        <v>5.0000000000000001E-4</v>
      </c>
      <c r="S280" s="146">
        <v>0</v>
      </c>
      <c r="T280" s="147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48" t="s">
        <v>336</v>
      </c>
      <c r="AT280" s="148" t="s">
        <v>486</v>
      </c>
      <c r="AU280" s="148" t="s">
        <v>79</v>
      </c>
      <c r="AY280" s="19" t="s">
        <v>151</v>
      </c>
      <c r="BE280" s="149">
        <f>IF(N280="základní",J280,0)</f>
        <v>0</v>
      </c>
      <c r="BF280" s="149">
        <f>IF(N280="snížená",J280,0)</f>
        <v>0</v>
      </c>
      <c r="BG280" s="149">
        <f>IF(N280="zákl. přenesená",J280,0)</f>
        <v>0</v>
      </c>
      <c r="BH280" s="149">
        <f>IF(N280="sníž. přenesená",J280,0)</f>
        <v>0</v>
      </c>
      <c r="BI280" s="149">
        <f>IF(N280="nulová",J280,0)</f>
        <v>0</v>
      </c>
      <c r="BJ280" s="19" t="s">
        <v>77</v>
      </c>
      <c r="BK280" s="149">
        <f>ROUND(I280*H280,2)</f>
        <v>0</v>
      </c>
      <c r="BL280" s="19" t="s">
        <v>196</v>
      </c>
      <c r="BM280" s="148" t="s">
        <v>507</v>
      </c>
    </row>
    <row r="281" spans="1:65" s="2" customFormat="1" ht="24.2" customHeight="1">
      <c r="A281" s="34"/>
      <c r="B281" s="136"/>
      <c r="C281" s="137" t="s">
        <v>508</v>
      </c>
      <c r="D281" s="137" t="s">
        <v>154</v>
      </c>
      <c r="E281" s="138" t="s">
        <v>509</v>
      </c>
      <c r="F281" s="139" t="s">
        <v>510</v>
      </c>
      <c r="G281" s="140" t="s">
        <v>190</v>
      </c>
      <c r="H281" s="141">
        <v>1</v>
      </c>
      <c r="I281" s="142"/>
      <c r="J281" s="143">
        <f>ROUND(I281*H281,2)</f>
        <v>0</v>
      </c>
      <c r="K281" s="139" t="s">
        <v>1236</v>
      </c>
      <c r="L281" s="35"/>
      <c r="M281" s="144" t="s">
        <v>3</v>
      </c>
      <c r="N281" s="145" t="s">
        <v>40</v>
      </c>
      <c r="O281" s="55"/>
      <c r="P281" s="146">
        <f>O281*H281</f>
        <v>0</v>
      </c>
      <c r="Q281" s="146">
        <v>0</v>
      </c>
      <c r="R281" s="146">
        <f>Q281*H281</f>
        <v>0</v>
      </c>
      <c r="S281" s="146">
        <v>0</v>
      </c>
      <c r="T281" s="147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48" t="s">
        <v>196</v>
      </c>
      <c r="AT281" s="148" t="s">
        <v>154</v>
      </c>
      <c r="AU281" s="148" t="s">
        <v>79</v>
      </c>
      <c r="AY281" s="19" t="s">
        <v>151</v>
      </c>
      <c r="BE281" s="149">
        <f>IF(N281="základní",J281,0)</f>
        <v>0</v>
      </c>
      <c r="BF281" s="149">
        <f>IF(N281="snížená",J281,0)</f>
        <v>0</v>
      </c>
      <c r="BG281" s="149">
        <f>IF(N281="zákl. přenesená",J281,0)</f>
        <v>0</v>
      </c>
      <c r="BH281" s="149">
        <f>IF(N281="sníž. přenesená",J281,0)</f>
        <v>0</v>
      </c>
      <c r="BI281" s="149">
        <f>IF(N281="nulová",J281,0)</f>
        <v>0</v>
      </c>
      <c r="BJ281" s="19" t="s">
        <v>77</v>
      </c>
      <c r="BK281" s="149">
        <f>ROUND(I281*H281,2)</f>
        <v>0</v>
      </c>
      <c r="BL281" s="19" t="s">
        <v>196</v>
      </c>
      <c r="BM281" s="148" t="s">
        <v>511</v>
      </c>
    </row>
    <row r="282" spans="1:65" s="2" customFormat="1">
      <c r="A282" s="34"/>
      <c r="B282" s="35"/>
      <c r="C282" s="34"/>
      <c r="D282" s="150" t="s">
        <v>160</v>
      </c>
      <c r="E282" s="34"/>
      <c r="F282" s="151" t="s">
        <v>512</v>
      </c>
      <c r="G282" s="34"/>
      <c r="H282" s="34"/>
      <c r="I282" s="152"/>
      <c r="J282" s="34"/>
      <c r="K282" s="34"/>
      <c r="L282" s="35"/>
      <c r="M282" s="153"/>
      <c r="N282" s="154"/>
      <c r="O282" s="55"/>
      <c r="P282" s="55"/>
      <c r="Q282" s="55"/>
      <c r="R282" s="55"/>
      <c r="S282" s="55"/>
      <c r="T282" s="56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9" t="s">
        <v>160</v>
      </c>
      <c r="AU282" s="19" t="s">
        <v>79</v>
      </c>
    </row>
    <row r="283" spans="1:65" s="2" customFormat="1" ht="24.2" customHeight="1">
      <c r="A283" s="34"/>
      <c r="B283" s="136"/>
      <c r="C283" s="179" t="s">
        <v>513</v>
      </c>
      <c r="D283" s="179" t="s">
        <v>486</v>
      </c>
      <c r="E283" s="180" t="s">
        <v>514</v>
      </c>
      <c r="F283" s="181" t="s">
        <v>515</v>
      </c>
      <c r="G283" s="182" t="s">
        <v>190</v>
      </c>
      <c r="H283" s="183">
        <v>1</v>
      </c>
      <c r="I283" s="184"/>
      <c r="J283" s="185">
        <f>ROUND(I283*H283,2)</f>
        <v>0</v>
      </c>
      <c r="K283" s="139" t="s">
        <v>1236</v>
      </c>
      <c r="L283" s="186"/>
      <c r="M283" s="187" t="s">
        <v>3</v>
      </c>
      <c r="N283" s="188" t="s">
        <v>40</v>
      </c>
      <c r="O283" s="55"/>
      <c r="P283" s="146">
        <f>O283*H283</f>
        <v>0</v>
      </c>
      <c r="Q283" s="146">
        <v>1.2999999999999999E-3</v>
      </c>
      <c r="R283" s="146">
        <f>Q283*H283</f>
        <v>1.2999999999999999E-3</v>
      </c>
      <c r="S283" s="146">
        <v>0</v>
      </c>
      <c r="T283" s="147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48" t="s">
        <v>336</v>
      </c>
      <c r="AT283" s="148" t="s">
        <v>486</v>
      </c>
      <c r="AU283" s="148" t="s">
        <v>79</v>
      </c>
      <c r="AY283" s="19" t="s">
        <v>151</v>
      </c>
      <c r="BE283" s="149">
        <f>IF(N283="základní",J283,0)</f>
        <v>0</v>
      </c>
      <c r="BF283" s="149">
        <f>IF(N283="snížená",J283,0)</f>
        <v>0</v>
      </c>
      <c r="BG283" s="149">
        <f>IF(N283="zákl. přenesená",J283,0)</f>
        <v>0</v>
      </c>
      <c r="BH283" s="149">
        <f>IF(N283="sníž. přenesená",J283,0)</f>
        <v>0</v>
      </c>
      <c r="BI283" s="149">
        <f>IF(N283="nulová",J283,0)</f>
        <v>0</v>
      </c>
      <c r="BJ283" s="19" t="s">
        <v>77</v>
      </c>
      <c r="BK283" s="149">
        <f>ROUND(I283*H283,2)</f>
        <v>0</v>
      </c>
      <c r="BL283" s="19" t="s">
        <v>196</v>
      </c>
      <c r="BM283" s="148" t="s">
        <v>516</v>
      </c>
    </row>
    <row r="284" spans="1:65" s="2" customFormat="1" ht="24.2" customHeight="1">
      <c r="A284" s="34"/>
      <c r="B284" s="136"/>
      <c r="C284" s="137" t="s">
        <v>517</v>
      </c>
      <c r="D284" s="137" t="s">
        <v>154</v>
      </c>
      <c r="E284" s="138" t="s">
        <v>518</v>
      </c>
      <c r="F284" s="139" t="s">
        <v>519</v>
      </c>
      <c r="G284" s="140" t="s">
        <v>190</v>
      </c>
      <c r="H284" s="141">
        <v>2</v>
      </c>
      <c r="I284" s="142"/>
      <c r="J284" s="143">
        <f>ROUND(I284*H284,2)</f>
        <v>0</v>
      </c>
      <c r="K284" s="139" t="s">
        <v>1236</v>
      </c>
      <c r="L284" s="35"/>
      <c r="M284" s="144" t="s">
        <v>3</v>
      </c>
      <c r="N284" s="145" t="s">
        <v>40</v>
      </c>
      <c r="O284" s="55"/>
      <c r="P284" s="146">
        <f>O284*H284</f>
        <v>0</v>
      </c>
      <c r="Q284" s="146">
        <v>0</v>
      </c>
      <c r="R284" s="146">
        <f>Q284*H284</f>
        <v>0</v>
      </c>
      <c r="S284" s="146">
        <v>0</v>
      </c>
      <c r="T284" s="147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48" t="s">
        <v>196</v>
      </c>
      <c r="AT284" s="148" t="s">
        <v>154</v>
      </c>
      <c r="AU284" s="148" t="s">
        <v>79</v>
      </c>
      <c r="AY284" s="19" t="s">
        <v>151</v>
      </c>
      <c r="BE284" s="149">
        <f>IF(N284="základní",J284,0)</f>
        <v>0</v>
      </c>
      <c r="BF284" s="149">
        <f>IF(N284="snížená",J284,0)</f>
        <v>0</v>
      </c>
      <c r="BG284" s="149">
        <f>IF(N284="zákl. přenesená",J284,0)</f>
        <v>0</v>
      </c>
      <c r="BH284" s="149">
        <f>IF(N284="sníž. přenesená",J284,0)</f>
        <v>0</v>
      </c>
      <c r="BI284" s="149">
        <f>IF(N284="nulová",J284,0)</f>
        <v>0</v>
      </c>
      <c r="BJ284" s="19" t="s">
        <v>77</v>
      </c>
      <c r="BK284" s="149">
        <f>ROUND(I284*H284,2)</f>
        <v>0</v>
      </c>
      <c r="BL284" s="19" t="s">
        <v>196</v>
      </c>
      <c r="BM284" s="148" t="s">
        <v>520</v>
      </c>
    </row>
    <row r="285" spans="1:65" s="2" customFormat="1">
      <c r="A285" s="34"/>
      <c r="B285" s="35"/>
      <c r="C285" s="34"/>
      <c r="D285" s="150" t="s">
        <v>160</v>
      </c>
      <c r="E285" s="34"/>
      <c r="F285" s="151" t="s">
        <v>521</v>
      </c>
      <c r="G285" s="34"/>
      <c r="H285" s="34"/>
      <c r="I285" s="152"/>
      <c r="J285" s="34"/>
      <c r="K285" s="34"/>
      <c r="L285" s="35"/>
      <c r="M285" s="153"/>
      <c r="N285" s="154"/>
      <c r="O285" s="55"/>
      <c r="P285" s="55"/>
      <c r="Q285" s="55"/>
      <c r="R285" s="55"/>
      <c r="S285" s="55"/>
      <c r="T285" s="56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9" t="s">
        <v>160</v>
      </c>
      <c r="AU285" s="19" t="s">
        <v>79</v>
      </c>
    </row>
    <row r="286" spans="1:65" s="2" customFormat="1" ht="24.2" customHeight="1">
      <c r="A286" s="34"/>
      <c r="B286" s="136"/>
      <c r="C286" s="179" t="s">
        <v>522</v>
      </c>
      <c r="D286" s="179" t="s">
        <v>486</v>
      </c>
      <c r="E286" s="180" t="s">
        <v>523</v>
      </c>
      <c r="F286" s="181" t="s">
        <v>524</v>
      </c>
      <c r="G286" s="182" t="s">
        <v>190</v>
      </c>
      <c r="H286" s="183">
        <v>2</v>
      </c>
      <c r="I286" s="184"/>
      <c r="J286" s="185">
        <f>ROUND(I286*H286,2)</f>
        <v>0</v>
      </c>
      <c r="K286" s="181" t="s">
        <v>1236</v>
      </c>
      <c r="L286" s="186"/>
      <c r="M286" s="187" t="s">
        <v>3</v>
      </c>
      <c r="N286" s="188" t="s">
        <v>40</v>
      </c>
      <c r="O286" s="55"/>
      <c r="P286" s="146">
        <f>O286*H286</f>
        <v>0</v>
      </c>
      <c r="Q286" s="146">
        <v>2.0000000000000001E-4</v>
      </c>
      <c r="R286" s="146">
        <f>Q286*H286</f>
        <v>4.0000000000000002E-4</v>
      </c>
      <c r="S286" s="146">
        <v>0</v>
      </c>
      <c r="T286" s="147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48" t="s">
        <v>336</v>
      </c>
      <c r="AT286" s="148" t="s">
        <v>486</v>
      </c>
      <c r="AU286" s="148" t="s">
        <v>79</v>
      </c>
      <c r="AY286" s="19" t="s">
        <v>151</v>
      </c>
      <c r="BE286" s="149">
        <f>IF(N286="základní",J286,0)</f>
        <v>0</v>
      </c>
      <c r="BF286" s="149">
        <f>IF(N286="snížená",J286,0)</f>
        <v>0</v>
      </c>
      <c r="BG286" s="149">
        <f>IF(N286="zákl. přenesená",J286,0)</f>
        <v>0</v>
      </c>
      <c r="BH286" s="149">
        <f>IF(N286="sníž. přenesená",J286,0)</f>
        <v>0</v>
      </c>
      <c r="BI286" s="149">
        <f>IF(N286="nulová",J286,0)</f>
        <v>0</v>
      </c>
      <c r="BJ286" s="19" t="s">
        <v>77</v>
      </c>
      <c r="BK286" s="149">
        <f>ROUND(I286*H286,2)</f>
        <v>0</v>
      </c>
      <c r="BL286" s="19" t="s">
        <v>196</v>
      </c>
      <c r="BM286" s="148" t="s">
        <v>525</v>
      </c>
    </row>
    <row r="287" spans="1:65" s="2" customFormat="1" ht="24.2" customHeight="1">
      <c r="A287" s="34"/>
      <c r="B287" s="136"/>
      <c r="C287" s="137" t="s">
        <v>526</v>
      </c>
      <c r="D287" s="137" t="s">
        <v>154</v>
      </c>
      <c r="E287" s="138" t="s">
        <v>527</v>
      </c>
      <c r="F287" s="139" t="s">
        <v>528</v>
      </c>
      <c r="G287" s="140" t="s">
        <v>190</v>
      </c>
      <c r="H287" s="141">
        <v>1</v>
      </c>
      <c r="I287" s="142"/>
      <c r="J287" s="143">
        <f>ROUND(I287*H287,2)</f>
        <v>0</v>
      </c>
      <c r="K287" s="139" t="s">
        <v>1236</v>
      </c>
      <c r="L287" s="35"/>
      <c r="M287" s="144" t="s">
        <v>3</v>
      </c>
      <c r="N287" s="145" t="s">
        <v>40</v>
      </c>
      <c r="O287" s="55"/>
      <c r="P287" s="146">
        <f>O287*H287</f>
        <v>0</v>
      </c>
      <c r="Q287" s="146">
        <v>4.0000000000000003E-5</v>
      </c>
      <c r="R287" s="146">
        <f>Q287*H287</f>
        <v>4.0000000000000003E-5</v>
      </c>
      <c r="S287" s="146">
        <v>0</v>
      </c>
      <c r="T287" s="147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48" t="s">
        <v>196</v>
      </c>
      <c r="AT287" s="148" t="s">
        <v>154</v>
      </c>
      <c r="AU287" s="148" t="s">
        <v>79</v>
      </c>
      <c r="AY287" s="19" t="s">
        <v>151</v>
      </c>
      <c r="BE287" s="149">
        <f>IF(N287="základní",J287,0)</f>
        <v>0</v>
      </c>
      <c r="BF287" s="149">
        <f>IF(N287="snížená",J287,0)</f>
        <v>0</v>
      </c>
      <c r="BG287" s="149">
        <f>IF(N287="zákl. přenesená",J287,0)</f>
        <v>0</v>
      </c>
      <c r="BH287" s="149">
        <f>IF(N287="sníž. přenesená",J287,0)</f>
        <v>0</v>
      </c>
      <c r="BI287" s="149">
        <f>IF(N287="nulová",J287,0)</f>
        <v>0</v>
      </c>
      <c r="BJ287" s="19" t="s">
        <v>77</v>
      </c>
      <c r="BK287" s="149">
        <f>ROUND(I287*H287,2)</f>
        <v>0</v>
      </c>
      <c r="BL287" s="19" t="s">
        <v>196</v>
      </c>
      <c r="BM287" s="148" t="s">
        <v>529</v>
      </c>
    </row>
    <row r="288" spans="1:65" s="2" customFormat="1">
      <c r="A288" s="34"/>
      <c r="B288" s="35"/>
      <c r="C288" s="34"/>
      <c r="D288" s="150" t="s">
        <v>160</v>
      </c>
      <c r="E288" s="34"/>
      <c r="F288" s="151" t="s">
        <v>530</v>
      </c>
      <c r="G288" s="34"/>
      <c r="H288" s="34"/>
      <c r="I288" s="152"/>
      <c r="J288" s="34"/>
      <c r="K288" s="34"/>
      <c r="L288" s="35"/>
      <c r="M288" s="153"/>
      <c r="N288" s="154"/>
      <c r="O288" s="55"/>
      <c r="P288" s="55"/>
      <c r="Q288" s="55"/>
      <c r="R288" s="55"/>
      <c r="S288" s="55"/>
      <c r="T288" s="56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9" t="s">
        <v>160</v>
      </c>
      <c r="AU288" s="19" t="s">
        <v>79</v>
      </c>
    </row>
    <row r="289" spans="1:65" s="2" customFormat="1" ht="16.5" customHeight="1">
      <c r="A289" s="34"/>
      <c r="B289" s="136"/>
      <c r="C289" s="179" t="s">
        <v>531</v>
      </c>
      <c r="D289" s="179" t="s">
        <v>486</v>
      </c>
      <c r="E289" s="180" t="s">
        <v>532</v>
      </c>
      <c r="F289" s="181" t="s">
        <v>533</v>
      </c>
      <c r="G289" s="182" t="s">
        <v>190</v>
      </c>
      <c r="H289" s="183">
        <v>1</v>
      </c>
      <c r="I289" s="184"/>
      <c r="J289" s="185">
        <f>ROUND(I289*H289,2)</f>
        <v>0</v>
      </c>
      <c r="K289" s="139" t="s">
        <v>1236</v>
      </c>
      <c r="L289" s="186"/>
      <c r="M289" s="187" t="s">
        <v>3</v>
      </c>
      <c r="N289" s="188" t="s">
        <v>40</v>
      </c>
      <c r="O289" s="55"/>
      <c r="P289" s="146">
        <f>O289*H289</f>
        <v>0</v>
      </c>
      <c r="Q289" s="146">
        <v>1.47E-3</v>
      </c>
      <c r="R289" s="146">
        <f>Q289*H289</f>
        <v>1.47E-3</v>
      </c>
      <c r="S289" s="146">
        <v>0</v>
      </c>
      <c r="T289" s="147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48" t="s">
        <v>336</v>
      </c>
      <c r="AT289" s="148" t="s">
        <v>486</v>
      </c>
      <c r="AU289" s="148" t="s">
        <v>79</v>
      </c>
      <c r="AY289" s="19" t="s">
        <v>151</v>
      </c>
      <c r="BE289" s="149">
        <f>IF(N289="základní",J289,0)</f>
        <v>0</v>
      </c>
      <c r="BF289" s="149">
        <f>IF(N289="snížená",J289,0)</f>
        <v>0</v>
      </c>
      <c r="BG289" s="149">
        <f>IF(N289="zákl. přenesená",J289,0)</f>
        <v>0</v>
      </c>
      <c r="BH289" s="149">
        <f>IF(N289="sníž. přenesená",J289,0)</f>
        <v>0</v>
      </c>
      <c r="BI289" s="149">
        <f>IF(N289="nulová",J289,0)</f>
        <v>0</v>
      </c>
      <c r="BJ289" s="19" t="s">
        <v>77</v>
      </c>
      <c r="BK289" s="149">
        <f>ROUND(I289*H289,2)</f>
        <v>0</v>
      </c>
      <c r="BL289" s="19" t="s">
        <v>196</v>
      </c>
      <c r="BM289" s="148" t="s">
        <v>534</v>
      </c>
    </row>
    <row r="290" spans="1:65" s="2" customFormat="1" ht="24.2" customHeight="1">
      <c r="A290" s="34"/>
      <c r="B290" s="136"/>
      <c r="C290" s="137" t="s">
        <v>535</v>
      </c>
      <c r="D290" s="137" t="s">
        <v>154</v>
      </c>
      <c r="E290" s="138" t="s">
        <v>536</v>
      </c>
      <c r="F290" s="139" t="s">
        <v>537</v>
      </c>
      <c r="G290" s="140" t="s">
        <v>190</v>
      </c>
      <c r="H290" s="141">
        <v>1</v>
      </c>
      <c r="I290" s="142"/>
      <c r="J290" s="143">
        <f>ROUND(I290*H290,2)</f>
        <v>0</v>
      </c>
      <c r="K290" s="139" t="s">
        <v>1236</v>
      </c>
      <c r="L290" s="35"/>
      <c r="M290" s="144" t="s">
        <v>3</v>
      </c>
      <c r="N290" s="145" t="s">
        <v>40</v>
      </c>
      <c r="O290" s="55"/>
      <c r="P290" s="146">
        <f>O290*H290</f>
        <v>0</v>
      </c>
      <c r="Q290" s="146">
        <v>1.3999999999999999E-4</v>
      </c>
      <c r="R290" s="146">
        <f>Q290*H290</f>
        <v>1.3999999999999999E-4</v>
      </c>
      <c r="S290" s="146">
        <v>0</v>
      </c>
      <c r="T290" s="147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48" t="s">
        <v>196</v>
      </c>
      <c r="AT290" s="148" t="s">
        <v>154</v>
      </c>
      <c r="AU290" s="148" t="s">
        <v>79</v>
      </c>
      <c r="AY290" s="19" t="s">
        <v>151</v>
      </c>
      <c r="BE290" s="149">
        <f>IF(N290="základní",J290,0)</f>
        <v>0</v>
      </c>
      <c r="BF290" s="149">
        <f>IF(N290="snížená",J290,0)</f>
        <v>0</v>
      </c>
      <c r="BG290" s="149">
        <f>IF(N290="zákl. přenesená",J290,0)</f>
        <v>0</v>
      </c>
      <c r="BH290" s="149">
        <f>IF(N290="sníž. přenesená",J290,0)</f>
        <v>0</v>
      </c>
      <c r="BI290" s="149">
        <f>IF(N290="nulová",J290,0)</f>
        <v>0</v>
      </c>
      <c r="BJ290" s="19" t="s">
        <v>77</v>
      </c>
      <c r="BK290" s="149">
        <f>ROUND(I290*H290,2)</f>
        <v>0</v>
      </c>
      <c r="BL290" s="19" t="s">
        <v>196</v>
      </c>
      <c r="BM290" s="148" t="s">
        <v>538</v>
      </c>
    </row>
    <row r="291" spans="1:65" s="2" customFormat="1">
      <c r="A291" s="34"/>
      <c r="B291" s="35"/>
      <c r="C291" s="34"/>
      <c r="D291" s="150" t="s">
        <v>160</v>
      </c>
      <c r="E291" s="34"/>
      <c r="F291" s="151" t="s">
        <v>539</v>
      </c>
      <c r="G291" s="34"/>
      <c r="H291" s="34"/>
      <c r="I291" s="152"/>
      <c r="J291" s="34"/>
      <c r="K291" s="34"/>
      <c r="L291" s="35"/>
      <c r="M291" s="153"/>
      <c r="N291" s="154"/>
      <c r="O291" s="55"/>
      <c r="P291" s="55"/>
      <c r="Q291" s="55"/>
      <c r="R291" s="55"/>
      <c r="S291" s="55"/>
      <c r="T291" s="56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9" t="s">
        <v>160</v>
      </c>
      <c r="AU291" s="19" t="s">
        <v>79</v>
      </c>
    </row>
    <row r="292" spans="1:65" s="2" customFormat="1" ht="16.5" customHeight="1">
      <c r="A292" s="34"/>
      <c r="B292" s="136"/>
      <c r="C292" s="179" t="s">
        <v>540</v>
      </c>
      <c r="D292" s="179" t="s">
        <v>486</v>
      </c>
      <c r="E292" s="180" t="s">
        <v>541</v>
      </c>
      <c r="F292" s="181" t="s">
        <v>542</v>
      </c>
      <c r="G292" s="182" t="s">
        <v>190</v>
      </c>
      <c r="H292" s="183">
        <v>1</v>
      </c>
      <c r="I292" s="184"/>
      <c r="J292" s="185">
        <f>ROUND(I292*H292,2)</f>
        <v>0</v>
      </c>
      <c r="K292" s="139" t="s">
        <v>1236</v>
      </c>
      <c r="L292" s="186"/>
      <c r="M292" s="187" t="s">
        <v>3</v>
      </c>
      <c r="N292" s="188" t="s">
        <v>40</v>
      </c>
      <c r="O292" s="55"/>
      <c r="P292" s="146">
        <f>O292*H292</f>
        <v>0</v>
      </c>
      <c r="Q292" s="146">
        <v>2.0999999999999999E-3</v>
      </c>
      <c r="R292" s="146">
        <f>Q292*H292</f>
        <v>2.0999999999999999E-3</v>
      </c>
      <c r="S292" s="146">
        <v>0</v>
      </c>
      <c r="T292" s="147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48" t="s">
        <v>336</v>
      </c>
      <c r="AT292" s="148" t="s">
        <v>486</v>
      </c>
      <c r="AU292" s="148" t="s">
        <v>79</v>
      </c>
      <c r="AY292" s="19" t="s">
        <v>151</v>
      </c>
      <c r="BE292" s="149">
        <f>IF(N292="základní",J292,0)</f>
        <v>0</v>
      </c>
      <c r="BF292" s="149">
        <f>IF(N292="snížená",J292,0)</f>
        <v>0</v>
      </c>
      <c r="BG292" s="149">
        <f>IF(N292="zákl. přenesená",J292,0)</f>
        <v>0</v>
      </c>
      <c r="BH292" s="149">
        <f>IF(N292="sníž. přenesená",J292,0)</f>
        <v>0</v>
      </c>
      <c r="BI292" s="149">
        <f>IF(N292="nulová",J292,0)</f>
        <v>0</v>
      </c>
      <c r="BJ292" s="19" t="s">
        <v>77</v>
      </c>
      <c r="BK292" s="149">
        <f>ROUND(I292*H292,2)</f>
        <v>0</v>
      </c>
      <c r="BL292" s="19" t="s">
        <v>196</v>
      </c>
      <c r="BM292" s="148" t="s">
        <v>543</v>
      </c>
    </row>
    <row r="293" spans="1:65" s="2" customFormat="1" ht="16.5" customHeight="1">
      <c r="A293" s="34"/>
      <c r="B293" s="136"/>
      <c r="C293" s="137" t="s">
        <v>544</v>
      </c>
      <c r="D293" s="137" t="s">
        <v>154</v>
      </c>
      <c r="E293" s="138" t="s">
        <v>545</v>
      </c>
      <c r="F293" s="139" t="s">
        <v>546</v>
      </c>
      <c r="G293" s="140" t="s">
        <v>417</v>
      </c>
      <c r="H293" s="141">
        <v>1</v>
      </c>
      <c r="I293" s="142"/>
      <c r="J293" s="143">
        <f>ROUND(I293*H293,2)</f>
        <v>0</v>
      </c>
      <c r="K293" s="139" t="s">
        <v>418</v>
      </c>
      <c r="L293" s="35"/>
      <c r="M293" s="144" t="s">
        <v>3</v>
      </c>
      <c r="N293" s="145" t="s">
        <v>40</v>
      </c>
      <c r="O293" s="55"/>
      <c r="P293" s="146">
        <f>O293*H293</f>
        <v>0</v>
      </c>
      <c r="Q293" s="146">
        <v>0</v>
      </c>
      <c r="R293" s="146">
        <f>Q293*H293</f>
        <v>0</v>
      </c>
      <c r="S293" s="146">
        <v>0</v>
      </c>
      <c r="T293" s="147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48" t="s">
        <v>196</v>
      </c>
      <c r="AT293" s="148" t="s">
        <v>154</v>
      </c>
      <c r="AU293" s="148" t="s">
        <v>79</v>
      </c>
      <c r="AY293" s="19" t="s">
        <v>151</v>
      </c>
      <c r="BE293" s="149">
        <f>IF(N293="základní",J293,0)</f>
        <v>0</v>
      </c>
      <c r="BF293" s="149">
        <f>IF(N293="snížená",J293,0)</f>
        <v>0</v>
      </c>
      <c r="BG293" s="149">
        <f>IF(N293="zákl. přenesená",J293,0)</f>
        <v>0</v>
      </c>
      <c r="BH293" s="149">
        <f>IF(N293="sníž. přenesená",J293,0)</f>
        <v>0</v>
      </c>
      <c r="BI293" s="149">
        <f>IF(N293="nulová",J293,0)</f>
        <v>0</v>
      </c>
      <c r="BJ293" s="19" t="s">
        <v>77</v>
      </c>
      <c r="BK293" s="149">
        <f>ROUND(I293*H293,2)</f>
        <v>0</v>
      </c>
      <c r="BL293" s="19" t="s">
        <v>196</v>
      </c>
      <c r="BM293" s="148" t="s">
        <v>547</v>
      </c>
    </row>
    <row r="294" spans="1:65" s="2" customFormat="1" ht="16.5" customHeight="1">
      <c r="A294" s="34"/>
      <c r="B294" s="136"/>
      <c r="C294" s="179" t="s">
        <v>548</v>
      </c>
      <c r="D294" s="179" t="s">
        <v>486</v>
      </c>
      <c r="E294" s="180" t="s">
        <v>549</v>
      </c>
      <c r="F294" s="181" t="s">
        <v>550</v>
      </c>
      <c r="G294" s="182" t="s">
        <v>190</v>
      </c>
      <c r="H294" s="183">
        <v>1</v>
      </c>
      <c r="I294" s="184"/>
      <c r="J294" s="185">
        <f>ROUND(I294*H294,2)</f>
        <v>0</v>
      </c>
      <c r="K294" s="181" t="s">
        <v>418</v>
      </c>
      <c r="L294" s="186"/>
      <c r="M294" s="187" t="s">
        <v>3</v>
      </c>
      <c r="N294" s="188" t="s">
        <v>40</v>
      </c>
      <c r="O294" s="55"/>
      <c r="P294" s="146">
        <f>O294*H294</f>
        <v>0</v>
      </c>
      <c r="Q294" s="146">
        <v>8.0000000000000004E-4</v>
      </c>
      <c r="R294" s="146">
        <f>Q294*H294</f>
        <v>8.0000000000000004E-4</v>
      </c>
      <c r="S294" s="146">
        <v>0</v>
      </c>
      <c r="T294" s="147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48" t="s">
        <v>336</v>
      </c>
      <c r="AT294" s="148" t="s">
        <v>486</v>
      </c>
      <c r="AU294" s="148" t="s">
        <v>79</v>
      </c>
      <c r="AY294" s="19" t="s">
        <v>151</v>
      </c>
      <c r="BE294" s="149">
        <f>IF(N294="základní",J294,0)</f>
        <v>0</v>
      </c>
      <c r="BF294" s="149">
        <f>IF(N294="snížená",J294,0)</f>
        <v>0</v>
      </c>
      <c r="BG294" s="149">
        <f>IF(N294="zákl. přenesená",J294,0)</f>
        <v>0</v>
      </c>
      <c r="BH294" s="149">
        <f>IF(N294="sníž. přenesená",J294,0)</f>
        <v>0</v>
      </c>
      <c r="BI294" s="149">
        <f>IF(N294="nulová",J294,0)</f>
        <v>0</v>
      </c>
      <c r="BJ294" s="19" t="s">
        <v>77</v>
      </c>
      <c r="BK294" s="149">
        <f>ROUND(I294*H294,2)</f>
        <v>0</v>
      </c>
      <c r="BL294" s="19" t="s">
        <v>196</v>
      </c>
      <c r="BM294" s="148" t="s">
        <v>551</v>
      </c>
    </row>
    <row r="295" spans="1:65" s="2" customFormat="1" ht="16.5" customHeight="1">
      <c r="A295" s="34"/>
      <c r="B295" s="136"/>
      <c r="C295" s="137" t="s">
        <v>552</v>
      </c>
      <c r="D295" s="137" t="s">
        <v>154</v>
      </c>
      <c r="E295" s="138" t="s">
        <v>553</v>
      </c>
      <c r="F295" s="139" t="s">
        <v>554</v>
      </c>
      <c r="G295" s="140" t="s">
        <v>555</v>
      </c>
      <c r="H295" s="141">
        <v>1</v>
      </c>
      <c r="I295" s="142"/>
      <c r="J295" s="143">
        <f>ROUND(I295*H295,2)</f>
        <v>0</v>
      </c>
      <c r="K295" s="139" t="s">
        <v>418</v>
      </c>
      <c r="L295" s="35"/>
      <c r="M295" s="144" t="s">
        <v>3</v>
      </c>
      <c r="N295" s="145" t="s">
        <v>40</v>
      </c>
      <c r="O295" s="55"/>
      <c r="P295" s="146">
        <f>O295*H295</f>
        <v>0</v>
      </c>
      <c r="Q295" s="146">
        <v>0</v>
      </c>
      <c r="R295" s="146">
        <f>Q295*H295</f>
        <v>0</v>
      </c>
      <c r="S295" s="146">
        <v>0</v>
      </c>
      <c r="T295" s="147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48" t="s">
        <v>196</v>
      </c>
      <c r="AT295" s="148" t="s">
        <v>154</v>
      </c>
      <c r="AU295" s="148" t="s">
        <v>79</v>
      </c>
      <c r="AY295" s="19" t="s">
        <v>151</v>
      </c>
      <c r="BE295" s="149">
        <f>IF(N295="základní",J295,0)</f>
        <v>0</v>
      </c>
      <c r="BF295" s="149">
        <f>IF(N295="snížená",J295,0)</f>
        <v>0</v>
      </c>
      <c r="BG295" s="149">
        <f>IF(N295="zákl. přenesená",J295,0)</f>
        <v>0</v>
      </c>
      <c r="BH295" s="149">
        <f>IF(N295="sníž. přenesená",J295,0)</f>
        <v>0</v>
      </c>
      <c r="BI295" s="149">
        <f>IF(N295="nulová",J295,0)</f>
        <v>0</v>
      </c>
      <c r="BJ295" s="19" t="s">
        <v>77</v>
      </c>
      <c r="BK295" s="149">
        <f>ROUND(I295*H295,2)</f>
        <v>0</v>
      </c>
      <c r="BL295" s="19" t="s">
        <v>196</v>
      </c>
      <c r="BM295" s="148" t="s">
        <v>556</v>
      </c>
    </row>
    <row r="296" spans="1:65" s="2" customFormat="1" ht="49.15" customHeight="1">
      <c r="A296" s="34"/>
      <c r="B296" s="136"/>
      <c r="C296" s="137" t="s">
        <v>557</v>
      </c>
      <c r="D296" s="137" t="s">
        <v>154</v>
      </c>
      <c r="E296" s="138" t="s">
        <v>558</v>
      </c>
      <c r="F296" s="139" t="s">
        <v>559</v>
      </c>
      <c r="G296" s="140" t="s">
        <v>314</v>
      </c>
      <c r="H296" s="141">
        <v>6.7000000000000004E-2</v>
      </c>
      <c r="I296" s="142"/>
      <c r="J296" s="143">
        <f>ROUND(I296*H296,2)</f>
        <v>0</v>
      </c>
      <c r="K296" s="139" t="s">
        <v>1236</v>
      </c>
      <c r="L296" s="35"/>
      <c r="M296" s="144" t="s">
        <v>3</v>
      </c>
      <c r="N296" s="145" t="s">
        <v>40</v>
      </c>
      <c r="O296" s="55"/>
      <c r="P296" s="146">
        <f>O296*H296</f>
        <v>0</v>
      </c>
      <c r="Q296" s="146">
        <v>0</v>
      </c>
      <c r="R296" s="146">
        <f>Q296*H296</f>
        <v>0</v>
      </c>
      <c r="S296" s="146">
        <v>0</v>
      </c>
      <c r="T296" s="147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48" t="s">
        <v>196</v>
      </c>
      <c r="AT296" s="148" t="s">
        <v>154</v>
      </c>
      <c r="AU296" s="148" t="s">
        <v>79</v>
      </c>
      <c r="AY296" s="19" t="s">
        <v>151</v>
      </c>
      <c r="BE296" s="149">
        <f>IF(N296="základní",J296,0)</f>
        <v>0</v>
      </c>
      <c r="BF296" s="149">
        <f>IF(N296="snížená",J296,0)</f>
        <v>0</v>
      </c>
      <c r="BG296" s="149">
        <f>IF(N296="zákl. přenesená",J296,0)</f>
        <v>0</v>
      </c>
      <c r="BH296" s="149">
        <f>IF(N296="sníž. přenesená",J296,0)</f>
        <v>0</v>
      </c>
      <c r="BI296" s="149">
        <f>IF(N296="nulová",J296,0)</f>
        <v>0</v>
      </c>
      <c r="BJ296" s="19" t="s">
        <v>77</v>
      </c>
      <c r="BK296" s="149">
        <f>ROUND(I296*H296,2)</f>
        <v>0</v>
      </c>
      <c r="BL296" s="19" t="s">
        <v>196</v>
      </c>
      <c r="BM296" s="148" t="s">
        <v>560</v>
      </c>
    </row>
    <row r="297" spans="1:65" s="2" customFormat="1">
      <c r="A297" s="34"/>
      <c r="B297" s="35"/>
      <c r="C297" s="34"/>
      <c r="D297" s="150" t="s">
        <v>160</v>
      </c>
      <c r="E297" s="34"/>
      <c r="F297" s="151" t="s">
        <v>561</v>
      </c>
      <c r="G297" s="34"/>
      <c r="H297" s="34"/>
      <c r="I297" s="152"/>
      <c r="J297" s="34"/>
      <c r="K297" s="34"/>
      <c r="L297" s="35"/>
      <c r="M297" s="153"/>
      <c r="N297" s="154"/>
      <c r="O297" s="55"/>
      <c r="P297" s="55"/>
      <c r="Q297" s="55"/>
      <c r="R297" s="55"/>
      <c r="S297" s="55"/>
      <c r="T297" s="56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9" t="s">
        <v>160</v>
      </c>
      <c r="AU297" s="19" t="s">
        <v>79</v>
      </c>
    </row>
    <row r="298" spans="1:65" s="12" customFormat="1" ht="22.9" customHeight="1">
      <c r="B298" s="123"/>
      <c r="D298" s="124" t="s">
        <v>68</v>
      </c>
      <c r="E298" s="134" t="s">
        <v>562</v>
      </c>
      <c r="F298" s="134" t="s">
        <v>563</v>
      </c>
      <c r="I298" s="126"/>
      <c r="J298" s="135">
        <f>BK298</f>
        <v>0</v>
      </c>
      <c r="L298" s="123"/>
      <c r="M298" s="128"/>
      <c r="N298" s="129"/>
      <c r="O298" s="129"/>
      <c r="P298" s="130">
        <f>SUM(P299:P306)</f>
        <v>0</v>
      </c>
      <c r="Q298" s="129"/>
      <c r="R298" s="130">
        <f>SUM(R299:R306)</f>
        <v>1.7000000000000001E-2</v>
      </c>
      <c r="S298" s="129"/>
      <c r="T298" s="131">
        <f>SUM(T299:T306)</f>
        <v>0</v>
      </c>
      <c r="AR298" s="124" t="s">
        <v>79</v>
      </c>
      <c r="AT298" s="132" t="s">
        <v>68</v>
      </c>
      <c r="AU298" s="132" t="s">
        <v>77</v>
      </c>
      <c r="AY298" s="124" t="s">
        <v>151</v>
      </c>
      <c r="BK298" s="133">
        <f>SUM(BK299:BK306)</f>
        <v>0</v>
      </c>
    </row>
    <row r="299" spans="1:65" s="2" customFormat="1" ht="33" customHeight="1">
      <c r="A299" s="34"/>
      <c r="B299" s="136"/>
      <c r="C299" s="137" t="s">
        <v>564</v>
      </c>
      <c r="D299" s="137" t="s">
        <v>154</v>
      </c>
      <c r="E299" s="138" t="s">
        <v>565</v>
      </c>
      <c r="F299" s="139" t="s">
        <v>566</v>
      </c>
      <c r="G299" s="140" t="s">
        <v>208</v>
      </c>
      <c r="H299" s="141">
        <v>1</v>
      </c>
      <c r="I299" s="142"/>
      <c r="J299" s="143">
        <f>ROUND(I299*H299,2)</f>
        <v>0</v>
      </c>
      <c r="K299" s="139" t="s">
        <v>1236</v>
      </c>
      <c r="L299" s="35"/>
      <c r="M299" s="144" t="s">
        <v>3</v>
      </c>
      <c r="N299" s="145" t="s">
        <v>40</v>
      </c>
      <c r="O299" s="55"/>
      <c r="P299" s="146">
        <f>O299*H299</f>
        <v>0</v>
      </c>
      <c r="Q299" s="146">
        <v>0</v>
      </c>
      <c r="R299" s="146">
        <f>Q299*H299</f>
        <v>0</v>
      </c>
      <c r="S299" s="146">
        <v>0</v>
      </c>
      <c r="T299" s="147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48" t="s">
        <v>196</v>
      </c>
      <c r="AT299" s="148" t="s">
        <v>154</v>
      </c>
      <c r="AU299" s="148" t="s">
        <v>79</v>
      </c>
      <c r="AY299" s="19" t="s">
        <v>151</v>
      </c>
      <c r="BE299" s="149">
        <f>IF(N299="základní",J299,0)</f>
        <v>0</v>
      </c>
      <c r="BF299" s="149">
        <f>IF(N299="snížená",J299,0)</f>
        <v>0</v>
      </c>
      <c r="BG299" s="149">
        <f>IF(N299="zákl. přenesená",J299,0)</f>
        <v>0</v>
      </c>
      <c r="BH299" s="149">
        <f>IF(N299="sníž. přenesená",J299,0)</f>
        <v>0</v>
      </c>
      <c r="BI299" s="149">
        <f>IF(N299="nulová",J299,0)</f>
        <v>0</v>
      </c>
      <c r="BJ299" s="19" t="s">
        <v>77</v>
      </c>
      <c r="BK299" s="149">
        <f>ROUND(I299*H299,2)</f>
        <v>0</v>
      </c>
      <c r="BL299" s="19" t="s">
        <v>196</v>
      </c>
      <c r="BM299" s="148" t="s">
        <v>567</v>
      </c>
    </row>
    <row r="300" spans="1:65" s="2" customFormat="1">
      <c r="A300" s="34"/>
      <c r="B300" s="35"/>
      <c r="C300" s="34"/>
      <c r="D300" s="150" t="s">
        <v>160</v>
      </c>
      <c r="E300" s="34"/>
      <c r="F300" s="151" t="s">
        <v>568</v>
      </c>
      <c r="G300" s="34"/>
      <c r="H300" s="34"/>
      <c r="I300" s="152"/>
      <c r="J300" s="34"/>
      <c r="K300" s="34"/>
      <c r="L300" s="35"/>
      <c r="M300" s="153"/>
      <c r="N300" s="154"/>
      <c r="O300" s="55"/>
      <c r="P300" s="55"/>
      <c r="Q300" s="55"/>
      <c r="R300" s="55"/>
      <c r="S300" s="55"/>
      <c r="T300" s="56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9" t="s">
        <v>160</v>
      </c>
      <c r="AU300" s="19" t="s">
        <v>79</v>
      </c>
    </row>
    <row r="301" spans="1:65" s="2" customFormat="1" ht="37.9" customHeight="1">
      <c r="A301" s="34"/>
      <c r="B301" s="136"/>
      <c r="C301" s="179" t="s">
        <v>569</v>
      </c>
      <c r="D301" s="179" t="s">
        <v>486</v>
      </c>
      <c r="E301" s="180" t="s">
        <v>570</v>
      </c>
      <c r="F301" s="181" t="s">
        <v>571</v>
      </c>
      <c r="G301" s="182" t="s">
        <v>190</v>
      </c>
      <c r="H301" s="183">
        <v>1</v>
      </c>
      <c r="I301" s="184"/>
      <c r="J301" s="185">
        <f>ROUND(I301*H301,2)</f>
        <v>0</v>
      </c>
      <c r="K301" s="139" t="s">
        <v>1236</v>
      </c>
      <c r="L301" s="186"/>
      <c r="M301" s="187" t="s">
        <v>3</v>
      </c>
      <c r="N301" s="188" t="s">
        <v>40</v>
      </c>
      <c r="O301" s="55"/>
      <c r="P301" s="146">
        <f>O301*H301</f>
        <v>0</v>
      </c>
      <c r="Q301" s="146">
        <v>1.6E-2</v>
      </c>
      <c r="R301" s="146">
        <f>Q301*H301</f>
        <v>1.6E-2</v>
      </c>
      <c r="S301" s="146">
        <v>0</v>
      </c>
      <c r="T301" s="147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48" t="s">
        <v>336</v>
      </c>
      <c r="AT301" s="148" t="s">
        <v>486</v>
      </c>
      <c r="AU301" s="148" t="s">
        <v>79</v>
      </c>
      <c r="AY301" s="19" t="s">
        <v>151</v>
      </c>
      <c r="BE301" s="149">
        <f>IF(N301="základní",J301,0)</f>
        <v>0</v>
      </c>
      <c r="BF301" s="149">
        <f>IF(N301="snížená",J301,0)</f>
        <v>0</v>
      </c>
      <c r="BG301" s="149">
        <f>IF(N301="zákl. přenesená",J301,0)</f>
        <v>0</v>
      </c>
      <c r="BH301" s="149">
        <f>IF(N301="sníž. přenesená",J301,0)</f>
        <v>0</v>
      </c>
      <c r="BI301" s="149">
        <f>IF(N301="nulová",J301,0)</f>
        <v>0</v>
      </c>
      <c r="BJ301" s="19" t="s">
        <v>77</v>
      </c>
      <c r="BK301" s="149">
        <f>ROUND(I301*H301,2)</f>
        <v>0</v>
      </c>
      <c r="BL301" s="19" t="s">
        <v>196</v>
      </c>
      <c r="BM301" s="148" t="s">
        <v>572</v>
      </c>
    </row>
    <row r="302" spans="1:65" s="2" customFormat="1" ht="24.2" customHeight="1">
      <c r="A302" s="34"/>
      <c r="B302" s="136"/>
      <c r="C302" s="137" t="s">
        <v>573</v>
      </c>
      <c r="D302" s="137" t="s">
        <v>154</v>
      </c>
      <c r="E302" s="138" t="s">
        <v>574</v>
      </c>
      <c r="F302" s="139" t="s">
        <v>575</v>
      </c>
      <c r="G302" s="140" t="s">
        <v>208</v>
      </c>
      <c r="H302" s="141">
        <v>1</v>
      </c>
      <c r="I302" s="142"/>
      <c r="J302" s="143">
        <f>ROUND(I302*H302,2)</f>
        <v>0</v>
      </c>
      <c r="K302" s="139" t="s">
        <v>1236</v>
      </c>
      <c r="L302" s="35"/>
      <c r="M302" s="144" t="s">
        <v>3</v>
      </c>
      <c r="N302" s="145" t="s">
        <v>40</v>
      </c>
      <c r="O302" s="55"/>
      <c r="P302" s="146">
        <f>O302*H302</f>
        <v>0</v>
      </c>
      <c r="Q302" s="146">
        <v>0</v>
      </c>
      <c r="R302" s="146">
        <f>Q302*H302</f>
        <v>0</v>
      </c>
      <c r="S302" s="146">
        <v>0</v>
      </c>
      <c r="T302" s="147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48" t="s">
        <v>196</v>
      </c>
      <c r="AT302" s="148" t="s">
        <v>154</v>
      </c>
      <c r="AU302" s="148" t="s">
        <v>79</v>
      </c>
      <c r="AY302" s="19" t="s">
        <v>151</v>
      </c>
      <c r="BE302" s="149">
        <f>IF(N302="základní",J302,0)</f>
        <v>0</v>
      </c>
      <c r="BF302" s="149">
        <f>IF(N302="snížená",J302,0)</f>
        <v>0</v>
      </c>
      <c r="BG302" s="149">
        <f>IF(N302="zákl. přenesená",J302,0)</f>
        <v>0</v>
      </c>
      <c r="BH302" s="149">
        <f>IF(N302="sníž. přenesená",J302,0)</f>
        <v>0</v>
      </c>
      <c r="BI302" s="149">
        <f>IF(N302="nulová",J302,0)</f>
        <v>0</v>
      </c>
      <c r="BJ302" s="19" t="s">
        <v>77</v>
      </c>
      <c r="BK302" s="149">
        <f>ROUND(I302*H302,2)</f>
        <v>0</v>
      </c>
      <c r="BL302" s="19" t="s">
        <v>196</v>
      </c>
      <c r="BM302" s="148" t="s">
        <v>576</v>
      </c>
    </row>
    <row r="303" spans="1:65" s="2" customFormat="1">
      <c r="A303" s="34"/>
      <c r="B303" s="35"/>
      <c r="C303" s="34"/>
      <c r="D303" s="150" t="s">
        <v>160</v>
      </c>
      <c r="E303" s="34"/>
      <c r="F303" s="151" t="s">
        <v>577</v>
      </c>
      <c r="G303" s="34"/>
      <c r="H303" s="34"/>
      <c r="I303" s="152"/>
      <c r="J303" s="34"/>
      <c r="K303" s="34"/>
      <c r="L303" s="35"/>
      <c r="M303" s="153"/>
      <c r="N303" s="154"/>
      <c r="O303" s="55"/>
      <c r="P303" s="55"/>
      <c r="Q303" s="55"/>
      <c r="R303" s="55"/>
      <c r="S303" s="55"/>
      <c r="T303" s="56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9" t="s">
        <v>160</v>
      </c>
      <c r="AU303" s="19" t="s">
        <v>79</v>
      </c>
    </row>
    <row r="304" spans="1:65" s="2" customFormat="1" ht="24.2" customHeight="1">
      <c r="A304" s="34"/>
      <c r="B304" s="136"/>
      <c r="C304" s="179" t="s">
        <v>578</v>
      </c>
      <c r="D304" s="179" t="s">
        <v>486</v>
      </c>
      <c r="E304" s="180" t="s">
        <v>579</v>
      </c>
      <c r="F304" s="181" t="s">
        <v>580</v>
      </c>
      <c r="G304" s="182" t="s">
        <v>190</v>
      </c>
      <c r="H304" s="183">
        <v>1</v>
      </c>
      <c r="I304" s="184"/>
      <c r="J304" s="185">
        <f>ROUND(I304*H304,2)</f>
        <v>0</v>
      </c>
      <c r="K304" s="139" t="s">
        <v>1236</v>
      </c>
      <c r="L304" s="186"/>
      <c r="M304" s="187" t="s">
        <v>3</v>
      </c>
      <c r="N304" s="188" t="s">
        <v>40</v>
      </c>
      <c r="O304" s="55"/>
      <c r="P304" s="146">
        <f>O304*H304</f>
        <v>0</v>
      </c>
      <c r="Q304" s="146">
        <v>1E-3</v>
      </c>
      <c r="R304" s="146">
        <f>Q304*H304</f>
        <v>1E-3</v>
      </c>
      <c r="S304" s="146">
        <v>0</v>
      </c>
      <c r="T304" s="147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48" t="s">
        <v>336</v>
      </c>
      <c r="AT304" s="148" t="s">
        <v>486</v>
      </c>
      <c r="AU304" s="148" t="s">
        <v>79</v>
      </c>
      <c r="AY304" s="19" t="s">
        <v>151</v>
      </c>
      <c r="BE304" s="149">
        <f>IF(N304="základní",J304,0)</f>
        <v>0</v>
      </c>
      <c r="BF304" s="149">
        <f>IF(N304="snížená",J304,0)</f>
        <v>0</v>
      </c>
      <c r="BG304" s="149">
        <f>IF(N304="zákl. přenesená",J304,0)</f>
        <v>0</v>
      </c>
      <c r="BH304" s="149">
        <f>IF(N304="sníž. přenesená",J304,0)</f>
        <v>0</v>
      </c>
      <c r="BI304" s="149">
        <f>IF(N304="nulová",J304,0)</f>
        <v>0</v>
      </c>
      <c r="BJ304" s="19" t="s">
        <v>77</v>
      </c>
      <c r="BK304" s="149">
        <f>ROUND(I304*H304,2)</f>
        <v>0</v>
      </c>
      <c r="BL304" s="19" t="s">
        <v>196</v>
      </c>
      <c r="BM304" s="148" t="s">
        <v>581</v>
      </c>
    </row>
    <row r="305" spans="1:65" s="2" customFormat="1" ht="49.15" customHeight="1">
      <c r="A305" s="34"/>
      <c r="B305" s="136"/>
      <c r="C305" s="137" t="s">
        <v>582</v>
      </c>
      <c r="D305" s="137" t="s">
        <v>154</v>
      </c>
      <c r="E305" s="138" t="s">
        <v>583</v>
      </c>
      <c r="F305" s="139" t="s">
        <v>584</v>
      </c>
      <c r="G305" s="140" t="s">
        <v>314</v>
      </c>
      <c r="H305" s="141">
        <v>1.7000000000000001E-2</v>
      </c>
      <c r="I305" s="142"/>
      <c r="J305" s="143">
        <f>ROUND(I305*H305,2)</f>
        <v>0</v>
      </c>
      <c r="K305" s="139" t="s">
        <v>1236</v>
      </c>
      <c r="L305" s="35"/>
      <c r="M305" s="144" t="s">
        <v>3</v>
      </c>
      <c r="N305" s="145" t="s">
        <v>40</v>
      </c>
      <c r="O305" s="55"/>
      <c r="P305" s="146">
        <f>O305*H305</f>
        <v>0</v>
      </c>
      <c r="Q305" s="146">
        <v>0</v>
      </c>
      <c r="R305" s="146">
        <f>Q305*H305</f>
        <v>0</v>
      </c>
      <c r="S305" s="146">
        <v>0</v>
      </c>
      <c r="T305" s="147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48" t="s">
        <v>196</v>
      </c>
      <c r="AT305" s="148" t="s">
        <v>154</v>
      </c>
      <c r="AU305" s="148" t="s">
        <v>79</v>
      </c>
      <c r="AY305" s="19" t="s">
        <v>151</v>
      </c>
      <c r="BE305" s="149">
        <f>IF(N305="základní",J305,0)</f>
        <v>0</v>
      </c>
      <c r="BF305" s="149">
        <f>IF(N305="snížená",J305,0)</f>
        <v>0</v>
      </c>
      <c r="BG305" s="149">
        <f>IF(N305="zákl. přenesená",J305,0)</f>
        <v>0</v>
      </c>
      <c r="BH305" s="149">
        <f>IF(N305="sníž. přenesená",J305,0)</f>
        <v>0</v>
      </c>
      <c r="BI305" s="149">
        <f>IF(N305="nulová",J305,0)</f>
        <v>0</v>
      </c>
      <c r="BJ305" s="19" t="s">
        <v>77</v>
      </c>
      <c r="BK305" s="149">
        <f>ROUND(I305*H305,2)</f>
        <v>0</v>
      </c>
      <c r="BL305" s="19" t="s">
        <v>196</v>
      </c>
      <c r="BM305" s="148" t="s">
        <v>585</v>
      </c>
    </row>
    <row r="306" spans="1:65" s="2" customFormat="1">
      <c r="A306" s="34"/>
      <c r="B306" s="35"/>
      <c r="C306" s="34"/>
      <c r="D306" s="150" t="s">
        <v>160</v>
      </c>
      <c r="E306" s="34"/>
      <c r="F306" s="151" t="s">
        <v>586</v>
      </c>
      <c r="G306" s="34"/>
      <c r="H306" s="34"/>
      <c r="I306" s="152"/>
      <c r="J306" s="34"/>
      <c r="K306" s="34"/>
      <c r="L306" s="35"/>
      <c r="M306" s="153"/>
      <c r="N306" s="154"/>
      <c r="O306" s="55"/>
      <c r="P306" s="55"/>
      <c r="Q306" s="55"/>
      <c r="R306" s="55"/>
      <c r="S306" s="55"/>
      <c r="T306" s="56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9" t="s">
        <v>160</v>
      </c>
      <c r="AU306" s="19" t="s">
        <v>79</v>
      </c>
    </row>
    <row r="307" spans="1:65" s="12" customFormat="1" ht="22.9" customHeight="1">
      <c r="B307" s="123"/>
      <c r="D307" s="124" t="s">
        <v>68</v>
      </c>
      <c r="E307" s="134" t="s">
        <v>587</v>
      </c>
      <c r="F307" s="134" t="s">
        <v>588</v>
      </c>
      <c r="I307" s="126"/>
      <c r="J307" s="135">
        <f>BK307</f>
        <v>0</v>
      </c>
      <c r="L307" s="123"/>
      <c r="M307" s="128"/>
      <c r="N307" s="129"/>
      <c r="O307" s="129"/>
      <c r="P307" s="130">
        <f>SUM(P308:P315)</f>
        <v>0</v>
      </c>
      <c r="Q307" s="129"/>
      <c r="R307" s="130">
        <f>SUM(R308:R315)</f>
        <v>2.2000000000000001E-3</v>
      </c>
      <c r="S307" s="129"/>
      <c r="T307" s="131">
        <f>SUM(T308:T315)</f>
        <v>2.9999999999999997E-4</v>
      </c>
      <c r="AR307" s="124" t="s">
        <v>79</v>
      </c>
      <c r="AT307" s="132" t="s">
        <v>68</v>
      </c>
      <c r="AU307" s="132" t="s">
        <v>77</v>
      </c>
      <c r="AY307" s="124" t="s">
        <v>151</v>
      </c>
      <c r="BK307" s="133">
        <f>SUM(BK308:BK315)</f>
        <v>0</v>
      </c>
    </row>
    <row r="308" spans="1:65" s="2" customFormat="1" ht="24.2" customHeight="1">
      <c r="A308" s="34"/>
      <c r="B308" s="136"/>
      <c r="C308" s="137" t="s">
        <v>589</v>
      </c>
      <c r="D308" s="137" t="s">
        <v>154</v>
      </c>
      <c r="E308" s="138" t="s">
        <v>590</v>
      </c>
      <c r="F308" s="139" t="s">
        <v>591</v>
      </c>
      <c r="G308" s="140" t="s">
        <v>190</v>
      </c>
      <c r="H308" s="141">
        <v>2</v>
      </c>
      <c r="I308" s="142"/>
      <c r="J308" s="143">
        <f>ROUND(I308*H308,2)</f>
        <v>0</v>
      </c>
      <c r="K308" s="139" t="s">
        <v>1236</v>
      </c>
      <c r="L308" s="35"/>
      <c r="M308" s="144" t="s">
        <v>3</v>
      </c>
      <c r="N308" s="145" t="s">
        <v>40</v>
      </c>
      <c r="O308" s="55"/>
      <c r="P308" s="146">
        <f>O308*H308</f>
        <v>0</v>
      </c>
      <c r="Q308" s="146">
        <v>0</v>
      </c>
      <c r="R308" s="146">
        <f>Q308*H308</f>
        <v>0</v>
      </c>
      <c r="S308" s="146">
        <v>0</v>
      </c>
      <c r="T308" s="147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48" t="s">
        <v>196</v>
      </c>
      <c r="AT308" s="148" t="s">
        <v>154</v>
      </c>
      <c r="AU308" s="148" t="s">
        <v>79</v>
      </c>
      <c r="AY308" s="19" t="s">
        <v>151</v>
      </c>
      <c r="BE308" s="149">
        <f>IF(N308="základní",J308,0)</f>
        <v>0</v>
      </c>
      <c r="BF308" s="149">
        <f>IF(N308="snížená",J308,0)</f>
        <v>0</v>
      </c>
      <c r="BG308" s="149">
        <f>IF(N308="zákl. přenesená",J308,0)</f>
        <v>0</v>
      </c>
      <c r="BH308" s="149">
        <f>IF(N308="sníž. přenesená",J308,0)</f>
        <v>0</v>
      </c>
      <c r="BI308" s="149">
        <f>IF(N308="nulová",J308,0)</f>
        <v>0</v>
      </c>
      <c r="BJ308" s="19" t="s">
        <v>77</v>
      </c>
      <c r="BK308" s="149">
        <f>ROUND(I308*H308,2)</f>
        <v>0</v>
      </c>
      <c r="BL308" s="19" t="s">
        <v>196</v>
      </c>
      <c r="BM308" s="148" t="s">
        <v>592</v>
      </c>
    </row>
    <row r="309" spans="1:65" s="2" customFormat="1">
      <c r="A309" s="34"/>
      <c r="B309" s="35"/>
      <c r="C309" s="34"/>
      <c r="D309" s="150" t="s">
        <v>160</v>
      </c>
      <c r="E309" s="34"/>
      <c r="F309" s="151" t="s">
        <v>593</v>
      </c>
      <c r="G309" s="34"/>
      <c r="H309" s="34"/>
      <c r="I309" s="152"/>
      <c r="J309" s="34"/>
      <c r="K309" s="34"/>
      <c r="L309" s="35"/>
      <c r="M309" s="153"/>
      <c r="N309" s="154"/>
      <c r="O309" s="55"/>
      <c r="P309" s="55"/>
      <c r="Q309" s="55"/>
      <c r="R309" s="55"/>
      <c r="S309" s="55"/>
      <c r="T309" s="56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9" t="s">
        <v>160</v>
      </c>
      <c r="AU309" s="19" t="s">
        <v>79</v>
      </c>
    </row>
    <row r="310" spans="1:65" s="2" customFormat="1" ht="24.2" customHeight="1">
      <c r="A310" s="34"/>
      <c r="B310" s="136"/>
      <c r="C310" s="179" t="s">
        <v>594</v>
      </c>
      <c r="D310" s="179" t="s">
        <v>486</v>
      </c>
      <c r="E310" s="180" t="s">
        <v>595</v>
      </c>
      <c r="F310" s="181" t="s">
        <v>596</v>
      </c>
      <c r="G310" s="182" t="s">
        <v>190</v>
      </c>
      <c r="H310" s="183">
        <v>2</v>
      </c>
      <c r="I310" s="184"/>
      <c r="J310" s="185">
        <f>ROUND(I310*H310,2)</f>
        <v>0</v>
      </c>
      <c r="K310" s="139" t="s">
        <v>1236</v>
      </c>
      <c r="L310" s="186"/>
      <c r="M310" s="187" t="s">
        <v>3</v>
      </c>
      <c r="N310" s="188" t="s">
        <v>40</v>
      </c>
      <c r="O310" s="55"/>
      <c r="P310" s="146">
        <f>O310*H310</f>
        <v>0</v>
      </c>
      <c r="Q310" s="146">
        <v>8.0000000000000004E-4</v>
      </c>
      <c r="R310" s="146">
        <f>Q310*H310</f>
        <v>1.6000000000000001E-3</v>
      </c>
      <c r="S310" s="146">
        <v>0</v>
      </c>
      <c r="T310" s="147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48" t="s">
        <v>336</v>
      </c>
      <c r="AT310" s="148" t="s">
        <v>486</v>
      </c>
      <c r="AU310" s="148" t="s">
        <v>79</v>
      </c>
      <c r="AY310" s="19" t="s">
        <v>151</v>
      </c>
      <c r="BE310" s="149">
        <f>IF(N310="základní",J310,0)</f>
        <v>0</v>
      </c>
      <c r="BF310" s="149">
        <f>IF(N310="snížená",J310,0)</f>
        <v>0</v>
      </c>
      <c r="BG310" s="149">
        <f>IF(N310="zákl. přenesená",J310,0)</f>
        <v>0</v>
      </c>
      <c r="BH310" s="149">
        <f>IF(N310="sníž. přenesená",J310,0)</f>
        <v>0</v>
      </c>
      <c r="BI310" s="149">
        <f>IF(N310="nulová",J310,0)</f>
        <v>0</v>
      </c>
      <c r="BJ310" s="19" t="s">
        <v>77</v>
      </c>
      <c r="BK310" s="149">
        <f>ROUND(I310*H310,2)</f>
        <v>0</v>
      </c>
      <c r="BL310" s="19" t="s">
        <v>196</v>
      </c>
      <c r="BM310" s="148" t="s">
        <v>597</v>
      </c>
    </row>
    <row r="311" spans="1:65" s="2" customFormat="1" ht="33" customHeight="1">
      <c r="A311" s="34"/>
      <c r="B311" s="136"/>
      <c r="C311" s="137" t="s">
        <v>598</v>
      </c>
      <c r="D311" s="137" t="s">
        <v>154</v>
      </c>
      <c r="E311" s="138" t="s">
        <v>264</v>
      </c>
      <c r="F311" s="139" t="s">
        <v>265</v>
      </c>
      <c r="G311" s="140" t="s">
        <v>190</v>
      </c>
      <c r="H311" s="141">
        <v>2</v>
      </c>
      <c r="I311" s="142"/>
      <c r="J311" s="143">
        <f>ROUND(I311*H311,2)</f>
        <v>0</v>
      </c>
      <c r="K311" s="139" t="s">
        <v>1236</v>
      </c>
      <c r="L311" s="35"/>
      <c r="M311" s="144" t="s">
        <v>3</v>
      </c>
      <c r="N311" s="145" t="s">
        <v>40</v>
      </c>
      <c r="O311" s="55"/>
      <c r="P311" s="146">
        <f>O311*H311</f>
        <v>0</v>
      </c>
      <c r="Q311" s="146">
        <v>0</v>
      </c>
      <c r="R311" s="146">
        <f>Q311*H311</f>
        <v>0</v>
      </c>
      <c r="S311" s="146">
        <v>1.4999999999999999E-4</v>
      </c>
      <c r="T311" s="147">
        <f>S311*H311</f>
        <v>2.9999999999999997E-4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48" t="s">
        <v>196</v>
      </c>
      <c r="AT311" s="148" t="s">
        <v>154</v>
      </c>
      <c r="AU311" s="148" t="s">
        <v>79</v>
      </c>
      <c r="AY311" s="19" t="s">
        <v>151</v>
      </c>
      <c r="BE311" s="149">
        <f>IF(N311="základní",J311,0)</f>
        <v>0</v>
      </c>
      <c r="BF311" s="149">
        <f>IF(N311="snížená",J311,0)</f>
        <v>0</v>
      </c>
      <c r="BG311" s="149">
        <f>IF(N311="zákl. přenesená",J311,0)</f>
        <v>0</v>
      </c>
      <c r="BH311" s="149">
        <f>IF(N311="sníž. přenesená",J311,0)</f>
        <v>0</v>
      </c>
      <c r="BI311" s="149">
        <f>IF(N311="nulová",J311,0)</f>
        <v>0</v>
      </c>
      <c r="BJ311" s="19" t="s">
        <v>77</v>
      </c>
      <c r="BK311" s="149">
        <f>ROUND(I311*H311,2)</f>
        <v>0</v>
      </c>
      <c r="BL311" s="19" t="s">
        <v>196</v>
      </c>
      <c r="BM311" s="148" t="s">
        <v>599</v>
      </c>
    </row>
    <row r="312" spans="1:65" s="2" customFormat="1">
      <c r="A312" s="34"/>
      <c r="B312" s="35"/>
      <c r="C312" s="34"/>
      <c r="D312" s="150" t="s">
        <v>160</v>
      </c>
      <c r="E312" s="34"/>
      <c r="F312" s="151" t="s">
        <v>267</v>
      </c>
      <c r="G312" s="34"/>
      <c r="H312" s="34"/>
      <c r="I312" s="152"/>
      <c r="J312" s="34"/>
      <c r="K312" s="34"/>
      <c r="L312" s="35"/>
      <c r="M312" s="153"/>
      <c r="N312" s="154"/>
      <c r="O312" s="55"/>
      <c r="P312" s="55"/>
      <c r="Q312" s="55"/>
      <c r="R312" s="55"/>
      <c r="S312" s="55"/>
      <c r="T312" s="56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9" t="s">
        <v>160</v>
      </c>
      <c r="AU312" s="19" t="s">
        <v>79</v>
      </c>
    </row>
    <row r="313" spans="1:65" s="2" customFormat="1" ht="24.2" customHeight="1">
      <c r="A313" s="34"/>
      <c r="B313" s="136"/>
      <c r="C313" s="137" t="s">
        <v>600</v>
      </c>
      <c r="D313" s="137" t="s">
        <v>154</v>
      </c>
      <c r="E313" s="138" t="s">
        <v>601</v>
      </c>
      <c r="F313" s="139" t="s">
        <v>602</v>
      </c>
      <c r="G313" s="140" t="s">
        <v>190</v>
      </c>
      <c r="H313" s="141">
        <v>2</v>
      </c>
      <c r="I313" s="142"/>
      <c r="J313" s="143">
        <f>ROUND(I313*H313,2)</f>
        <v>0</v>
      </c>
      <c r="K313" s="139" t="s">
        <v>1236</v>
      </c>
      <c r="L313" s="35"/>
      <c r="M313" s="144" t="s">
        <v>3</v>
      </c>
      <c r="N313" s="145" t="s">
        <v>40</v>
      </c>
      <c r="O313" s="55"/>
      <c r="P313" s="146">
        <f>O313*H313</f>
        <v>0</v>
      </c>
      <c r="Q313" s="146">
        <v>0</v>
      </c>
      <c r="R313" s="146">
        <f>Q313*H313</f>
        <v>0</v>
      </c>
      <c r="S313" s="146">
        <v>0</v>
      </c>
      <c r="T313" s="147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48" t="s">
        <v>196</v>
      </c>
      <c r="AT313" s="148" t="s">
        <v>154</v>
      </c>
      <c r="AU313" s="148" t="s">
        <v>79</v>
      </c>
      <c r="AY313" s="19" t="s">
        <v>151</v>
      </c>
      <c r="BE313" s="149">
        <f>IF(N313="základní",J313,0)</f>
        <v>0</v>
      </c>
      <c r="BF313" s="149">
        <f>IF(N313="snížená",J313,0)</f>
        <v>0</v>
      </c>
      <c r="BG313" s="149">
        <f>IF(N313="zákl. přenesená",J313,0)</f>
        <v>0</v>
      </c>
      <c r="BH313" s="149">
        <f>IF(N313="sníž. přenesená",J313,0)</f>
        <v>0</v>
      </c>
      <c r="BI313" s="149">
        <f>IF(N313="nulová",J313,0)</f>
        <v>0</v>
      </c>
      <c r="BJ313" s="19" t="s">
        <v>77</v>
      </c>
      <c r="BK313" s="149">
        <f>ROUND(I313*H313,2)</f>
        <v>0</v>
      </c>
      <c r="BL313" s="19" t="s">
        <v>196</v>
      </c>
      <c r="BM313" s="148" t="s">
        <v>603</v>
      </c>
    </row>
    <row r="314" spans="1:65" s="2" customFormat="1">
      <c r="A314" s="34"/>
      <c r="B314" s="35"/>
      <c r="C314" s="34"/>
      <c r="D314" s="150" t="s">
        <v>160</v>
      </c>
      <c r="E314" s="34"/>
      <c r="F314" s="151" t="s">
        <v>604</v>
      </c>
      <c r="G314" s="34"/>
      <c r="H314" s="34"/>
      <c r="I314" s="152"/>
      <c r="J314" s="34"/>
      <c r="K314" s="34"/>
      <c r="L314" s="35"/>
      <c r="M314" s="153"/>
      <c r="N314" s="154"/>
      <c r="O314" s="55"/>
      <c r="P314" s="55"/>
      <c r="Q314" s="55"/>
      <c r="R314" s="55"/>
      <c r="S314" s="55"/>
      <c r="T314" s="56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9" t="s">
        <v>160</v>
      </c>
      <c r="AU314" s="19" t="s">
        <v>79</v>
      </c>
    </row>
    <row r="315" spans="1:65" s="2" customFormat="1" ht="21.75" customHeight="1">
      <c r="A315" s="34"/>
      <c r="B315" s="136"/>
      <c r="C315" s="179" t="s">
        <v>605</v>
      </c>
      <c r="D315" s="179" t="s">
        <v>486</v>
      </c>
      <c r="E315" s="180" t="s">
        <v>606</v>
      </c>
      <c r="F315" s="181" t="s">
        <v>607</v>
      </c>
      <c r="G315" s="182" t="s">
        <v>190</v>
      </c>
      <c r="H315" s="183">
        <v>2</v>
      </c>
      <c r="I315" s="184"/>
      <c r="J315" s="185">
        <f>ROUND(I315*H315,2)</f>
        <v>0</v>
      </c>
      <c r="K315" s="139" t="s">
        <v>1236</v>
      </c>
      <c r="L315" s="186"/>
      <c r="M315" s="187" t="s">
        <v>3</v>
      </c>
      <c r="N315" s="188" t="s">
        <v>40</v>
      </c>
      <c r="O315" s="55"/>
      <c r="P315" s="146">
        <f>O315*H315</f>
        <v>0</v>
      </c>
      <c r="Q315" s="146">
        <v>2.9999999999999997E-4</v>
      </c>
      <c r="R315" s="146">
        <f>Q315*H315</f>
        <v>5.9999999999999995E-4</v>
      </c>
      <c r="S315" s="146">
        <v>0</v>
      </c>
      <c r="T315" s="147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48" t="s">
        <v>336</v>
      </c>
      <c r="AT315" s="148" t="s">
        <v>486</v>
      </c>
      <c r="AU315" s="148" t="s">
        <v>79</v>
      </c>
      <c r="AY315" s="19" t="s">
        <v>151</v>
      </c>
      <c r="BE315" s="149">
        <f>IF(N315="základní",J315,0)</f>
        <v>0</v>
      </c>
      <c r="BF315" s="149">
        <f>IF(N315="snížená",J315,0)</f>
        <v>0</v>
      </c>
      <c r="BG315" s="149">
        <f>IF(N315="zákl. přenesená",J315,0)</f>
        <v>0</v>
      </c>
      <c r="BH315" s="149">
        <f>IF(N315="sníž. přenesená",J315,0)</f>
        <v>0</v>
      </c>
      <c r="BI315" s="149">
        <f>IF(N315="nulová",J315,0)</f>
        <v>0</v>
      </c>
      <c r="BJ315" s="19" t="s">
        <v>77</v>
      </c>
      <c r="BK315" s="149">
        <f>ROUND(I315*H315,2)</f>
        <v>0</v>
      </c>
      <c r="BL315" s="19" t="s">
        <v>196</v>
      </c>
      <c r="BM315" s="148" t="s">
        <v>608</v>
      </c>
    </row>
    <row r="316" spans="1:65" s="12" customFormat="1" ht="22.9" customHeight="1">
      <c r="B316" s="123"/>
      <c r="D316" s="124" t="s">
        <v>68</v>
      </c>
      <c r="E316" s="134" t="s">
        <v>609</v>
      </c>
      <c r="F316" s="134" t="s">
        <v>610</v>
      </c>
      <c r="I316" s="126"/>
      <c r="J316" s="135">
        <f>BK316</f>
        <v>0</v>
      </c>
      <c r="L316" s="123"/>
      <c r="M316" s="128"/>
      <c r="N316" s="129"/>
      <c r="O316" s="129"/>
      <c r="P316" s="130">
        <f>P317+P318+P319+P330</f>
        <v>0</v>
      </c>
      <c r="Q316" s="129"/>
      <c r="R316" s="130">
        <f>R317+R318+R319+R330</f>
        <v>0.12284967009999999</v>
      </c>
      <c r="S316" s="129"/>
      <c r="T316" s="131">
        <f>T317+T318+T319+T330</f>
        <v>0</v>
      </c>
      <c r="AR316" s="124" t="s">
        <v>79</v>
      </c>
      <c r="AT316" s="132" t="s">
        <v>68</v>
      </c>
      <c r="AU316" s="132" t="s">
        <v>77</v>
      </c>
      <c r="AY316" s="124" t="s">
        <v>151</v>
      </c>
      <c r="BK316" s="133">
        <f>BK317+BK318+BK319+BK330</f>
        <v>0</v>
      </c>
    </row>
    <row r="317" spans="1:65" s="2" customFormat="1" ht="76.349999999999994" customHeight="1">
      <c r="A317" s="34"/>
      <c r="B317" s="136"/>
      <c r="C317" s="137" t="s">
        <v>611</v>
      </c>
      <c r="D317" s="137" t="s">
        <v>154</v>
      </c>
      <c r="E317" s="138" t="s">
        <v>612</v>
      </c>
      <c r="F317" s="139" t="s">
        <v>613</v>
      </c>
      <c r="G317" s="140" t="s">
        <v>314</v>
      </c>
      <c r="H317" s="141">
        <v>0.123</v>
      </c>
      <c r="I317" s="142"/>
      <c r="J317" s="143">
        <f>ROUND(I317*H317,2)</f>
        <v>0</v>
      </c>
      <c r="K317" s="139" t="s">
        <v>1236</v>
      </c>
      <c r="L317" s="35"/>
      <c r="M317" s="144" t="s">
        <v>3</v>
      </c>
      <c r="N317" s="145" t="s">
        <v>40</v>
      </c>
      <c r="O317" s="55"/>
      <c r="P317" s="146">
        <f>O317*H317</f>
        <v>0</v>
      </c>
      <c r="Q317" s="146">
        <v>0</v>
      </c>
      <c r="R317" s="146">
        <f>Q317*H317</f>
        <v>0</v>
      </c>
      <c r="S317" s="146">
        <v>0</v>
      </c>
      <c r="T317" s="147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48" t="s">
        <v>196</v>
      </c>
      <c r="AT317" s="148" t="s">
        <v>154</v>
      </c>
      <c r="AU317" s="148" t="s">
        <v>79</v>
      </c>
      <c r="AY317" s="19" t="s">
        <v>151</v>
      </c>
      <c r="BE317" s="149">
        <f>IF(N317="základní",J317,0)</f>
        <v>0</v>
      </c>
      <c r="BF317" s="149">
        <f>IF(N317="snížená",J317,0)</f>
        <v>0</v>
      </c>
      <c r="BG317" s="149">
        <f>IF(N317="zákl. přenesená",J317,0)</f>
        <v>0</v>
      </c>
      <c r="BH317" s="149">
        <f>IF(N317="sníž. přenesená",J317,0)</f>
        <v>0</v>
      </c>
      <c r="BI317" s="149">
        <f>IF(N317="nulová",J317,0)</f>
        <v>0</v>
      </c>
      <c r="BJ317" s="19" t="s">
        <v>77</v>
      </c>
      <c r="BK317" s="149">
        <f>ROUND(I317*H317,2)</f>
        <v>0</v>
      </c>
      <c r="BL317" s="19" t="s">
        <v>196</v>
      </c>
      <c r="BM317" s="148" t="s">
        <v>614</v>
      </c>
    </row>
    <row r="318" spans="1:65" s="2" customFormat="1">
      <c r="A318" s="34"/>
      <c r="B318" s="35"/>
      <c r="C318" s="34"/>
      <c r="D318" s="150" t="s">
        <v>160</v>
      </c>
      <c r="E318" s="34"/>
      <c r="F318" s="151" t="s">
        <v>615</v>
      </c>
      <c r="G318" s="34"/>
      <c r="H318" s="34"/>
      <c r="I318" s="152"/>
      <c r="J318" s="34"/>
      <c r="K318" s="34"/>
      <c r="L318" s="35"/>
      <c r="M318" s="153"/>
      <c r="N318" s="154"/>
      <c r="O318" s="55"/>
      <c r="P318" s="55"/>
      <c r="Q318" s="55"/>
      <c r="R318" s="55"/>
      <c r="S318" s="55"/>
      <c r="T318" s="56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9" t="s">
        <v>160</v>
      </c>
      <c r="AU318" s="19" t="s">
        <v>79</v>
      </c>
    </row>
    <row r="319" spans="1:65" s="12" customFormat="1" ht="20.85" customHeight="1">
      <c r="B319" s="123"/>
      <c r="D319" s="124" t="s">
        <v>68</v>
      </c>
      <c r="E319" s="134" t="s">
        <v>616</v>
      </c>
      <c r="F319" s="134" t="s">
        <v>617</v>
      </c>
      <c r="I319" s="126"/>
      <c r="J319" s="135">
        <f>BK319</f>
        <v>0</v>
      </c>
      <c r="L319" s="123"/>
      <c r="M319" s="128"/>
      <c r="N319" s="129"/>
      <c r="O319" s="129"/>
      <c r="P319" s="130">
        <f>SUM(P320:P329)</f>
        <v>0</v>
      </c>
      <c r="Q319" s="129"/>
      <c r="R319" s="130">
        <f>SUM(R320:R329)</f>
        <v>5.4736380000000001E-2</v>
      </c>
      <c r="S319" s="129"/>
      <c r="T319" s="131">
        <f>SUM(T320:T329)</f>
        <v>0</v>
      </c>
      <c r="AR319" s="124" t="s">
        <v>79</v>
      </c>
      <c r="AT319" s="132" t="s">
        <v>68</v>
      </c>
      <c r="AU319" s="132" t="s">
        <v>79</v>
      </c>
      <c r="AY319" s="124" t="s">
        <v>151</v>
      </c>
      <c r="BK319" s="133">
        <f>SUM(BK320:BK329)</f>
        <v>0</v>
      </c>
    </row>
    <row r="320" spans="1:65" s="2" customFormat="1" ht="37.9" customHeight="1">
      <c r="A320" s="34"/>
      <c r="B320" s="136"/>
      <c r="C320" s="137" t="s">
        <v>618</v>
      </c>
      <c r="D320" s="137" t="s">
        <v>154</v>
      </c>
      <c r="E320" s="138" t="s">
        <v>619</v>
      </c>
      <c r="F320" s="139" t="s">
        <v>620</v>
      </c>
      <c r="G320" s="140" t="s">
        <v>82</v>
      </c>
      <c r="H320" s="141">
        <v>4.7880000000000003</v>
      </c>
      <c r="I320" s="142"/>
      <c r="J320" s="143">
        <f>ROUND(I320*H320,2)</f>
        <v>0</v>
      </c>
      <c r="K320" s="139" t="s">
        <v>1236</v>
      </c>
      <c r="L320" s="35"/>
      <c r="M320" s="144" t="s">
        <v>3</v>
      </c>
      <c r="N320" s="145" t="s">
        <v>40</v>
      </c>
      <c r="O320" s="55"/>
      <c r="P320" s="146">
        <f>O320*H320</f>
        <v>0</v>
      </c>
      <c r="Q320" s="146">
        <v>7.0600000000000003E-3</v>
      </c>
      <c r="R320" s="146">
        <f>Q320*H320</f>
        <v>3.3803280000000005E-2</v>
      </c>
      <c r="S320" s="146">
        <v>0</v>
      </c>
      <c r="T320" s="147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48" t="s">
        <v>196</v>
      </c>
      <c r="AT320" s="148" t="s">
        <v>154</v>
      </c>
      <c r="AU320" s="148" t="s">
        <v>84</v>
      </c>
      <c r="AY320" s="19" t="s">
        <v>151</v>
      </c>
      <c r="BE320" s="149">
        <f>IF(N320="základní",J320,0)</f>
        <v>0</v>
      </c>
      <c r="BF320" s="149">
        <f>IF(N320="snížená",J320,0)</f>
        <v>0</v>
      </c>
      <c r="BG320" s="149">
        <f>IF(N320="zákl. přenesená",J320,0)</f>
        <v>0</v>
      </c>
      <c r="BH320" s="149">
        <f>IF(N320="sníž. přenesená",J320,0)</f>
        <v>0</v>
      </c>
      <c r="BI320" s="149">
        <f>IF(N320="nulová",J320,0)</f>
        <v>0</v>
      </c>
      <c r="BJ320" s="19" t="s">
        <v>77</v>
      </c>
      <c r="BK320" s="149">
        <f>ROUND(I320*H320,2)</f>
        <v>0</v>
      </c>
      <c r="BL320" s="19" t="s">
        <v>196</v>
      </c>
      <c r="BM320" s="148" t="s">
        <v>621</v>
      </c>
    </row>
    <row r="321" spans="1:65" s="2" customFormat="1">
      <c r="A321" s="34"/>
      <c r="B321" s="35"/>
      <c r="C321" s="34"/>
      <c r="D321" s="150" t="s">
        <v>160</v>
      </c>
      <c r="E321" s="34"/>
      <c r="F321" s="151" t="s">
        <v>622</v>
      </c>
      <c r="G321" s="34"/>
      <c r="H321" s="34"/>
      <c r="I321" s="152"/>
      <c r="J321" s="34"/>
      <c r="K321" s="34"/>
      <c r="L321" s="35"/>
      <c r="M321" s="153"/>
      <c r="N321" s="154"/>
      <c r="O321" s="55"/>
      <c r="P321" s="55"/>
      <c r="Q321" s="55"/>
      <c r="R321" s="55"/>
      <c r="S321" s="55"/>
      <c r="T321" s="56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9" t="s">
        <v>160</v>
      </c>
      <c r="AU321" s="19" t="s">
        <v>84</v>
      </c>
    </row>
    <row r="322" spans="1:65" s="13" customFormat="1">
      <c r="B322" s="155"/>
      <c r="D322" s="156" t="s">
        <v>162</v>
      </c>
      <c r="E322" s="157" t="s">
        <v>3</v>
      </c>
      <c r="F322" s="158" t="s">
        <v>85</v>
      </c>
      <c r="H322" s="159">
        <v>4.7880000000000003</v>
      </c>
      <c r="I322" s="160"/>
      <c r="L322" s="155"/>
      <c r="M322" s="161"/>
      <c r="N322" s="162"/>
      <c r="O322" s="162"/>
      <c r="P322" s="162"/>
      <c r="Q322" s="162"/>
      <c r="R322" s="162"/>
      <c r="S322" s="162"/>
      <c r="T322" s="163"/>
      <c r="AT322" s="157" t="s">
        <v>162</v>
      </c>
      <c r="AU322" s="157" t="s">
        <v>84</v>
      </c>
      <c r="AV322" s="13" t="s">
        <v>79</v>
      </c>
      <c r="AW322" s="13" t="s">
        <v>31</v>
      </c>
      <c r="AX322" s="13" t="s">
        <v>77</v>
      </c>
      <c r="AY322" s="157" t="s">
        <v>151</v>
      </c>
    </row>
    <row r="323" spans="1:65" s="2" customFormat="1" ht="44.25" customHeight="1">
      <c r="A323" s="34"/>
      <c r="B323" s="136"/>
      <c r="C323" s="179" t="s">
        <v>623</v>
      </c>
      <c r="D323" s="179" t="s">
        <v>486</v>
      </c>
      <c r="E323" s="180" t="s">
        <v>624</v>
      </c>
      <c r="F323" s="181" t="s">
        <v>625</v>
      </c>
      <c r="G323" s="182" t="s">
        <v>82</v>
      </c>
      <c r="H323" s="183">
        <v>5.0270000000000001</v>
      </c>
      <c r="I323" s="184"/>
      <c r="J323" s="185">
        <f>ROUND(I323*H323,2)</f>
        <v>0</v>
      </c>
      <c r="K323" s="139" t="s">
        <v>1236</v>
      </c>
      <c r="L323" s="186"/>
      <c r="M323" s="187" t="s">
        <v>3</v>
      </c>
      <c r="N323" s="188" t="s">
        <v>40</v>
      </c>
      <c r="O323" s="55"/>
      <c r="P323" s="146">
        <f>O323*H323</f>
        <v>0</v>
      </c>
      <c r="Q323" s="146">
        <v>3.0999999999999999E-3</v>
      </c>
      <c r="R323" s="146">
        <f>Q323*H323</f>
        <v>1.5583700000000001E-2</v>
      </c>
      <c r="S323" s="146">
        <v>0</v>
      </c>
      <c r="T323" s="147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48" t="s">
        <v>336</v>
      </c>
      <c r="AT323" s="148" t="s">
        <v>486</v>
      </c>
      <c r="AU323" s="148" t="s">
        <v>84</v>
      </c>
      <c r="AY323" s="19" t="s">
        <v>151</v>
      </c>
      <c r="BE323" s="149">
        <f>IF(N323="základní",J323,0)</f>
        <v>0</v>
      </c>
      <c r="BF323" s="149">
        <f>IF(N323="snížená",J323,0)</f>
        <v>0</v>
      </c>
      <c r="BG323" s="149">
        <f>IF(N323="zákl. přenesená",J323,0)</f>
        <v>0</v>
      </c>
      <c r="BH323" s="149">
        <f>IF(N323="sníž. přenesená",J323,0)</f>
        <v>0</v>
      </c>
      <c r="BI323" s="149">
        <f>IF(N323="nulová",J323,0)</f>
        <v>0</v>
      </c>
      <c r="BJ323" s="19" t="s">
        <v>77</v>
      </c>
      <c r="BK323" s="149">
        <f>ROUND(I323*H323,2)</f>
        <v>0</v>
      </c>
      <c r="BL323" s="19" t="s">
        <v>196</v>
      </c>
      <c r="BM323" s="148" t="s">
        <v>626</v>
      </c>
    </row>
    <row r="324" spans="1:65" s="13" customFormat="1">
      <c r="B324" s="155"/>
      <c r="D324" s="156" t="s">
        <v>162</v>
      </c>
      <c r="F324" s="158" t="s">
        <v>627</v>
      </c>
      <c r="H324" s="159">
        <v>5.0270000000000001</v>
      </c>
      <c r="I324" s="160"/>
      <c r="L324" s="155"/>
      <c r="M324" s="161"/>
      <c r="N324" s="162"/>
      <c r="O324" s="162"/>
      <c r="P324" s="162"/>
      <c r="Q324" s="162"/>
      <c r="R324" s="162"/>
      <c r="S324" s="162"/>
      <c r="T324" s="163"/>
      <c r="AT324" s="157" t="s">
        <v>162</v>
      </c>
      <c r="AU324" s="157" t="s">
        <v>84</v>
      </c>
      <c r="AV324" s="13" t="s">
        <v>79</v>
      </c>
      <c r="AW324" s="13" t="s">
        <v>4</v>
      </c>
      <c r="AX324" s="13" t="s">
        <v>77</v>
      </c>
      <c r="AY324" s="157" t="s">
        <v>151</v>
      </c>
    </row>
    <row r="325" spans="1:65" s="2" customFormat="1" ht="24.2" customHeight="1">
      <c r="A325" s="34"/>
      <c r="B325" s="136"/>
      <c r="C325" s="137" t="s">
        <v>628</v>
      </c>
      <c r="D325" s="137" t="s">
        <v>154</v>
      </c>
      <c r="E325" s="138" t="s">
        <v>629</v>
      </c>
      <c r="F325" s="139" t="s">
        <v>630</v>
      </c>
      <c r="G325" s="140" t="s">
        <v>181</v>
      </c>
      <c r="H325" s="141">
        <v>13.39</v>
      </c>
      <c r="I325" s="142"/>
      <c r="J325" s="143">
        <f>ROUND(I325*H325,2)</f>
        <v>0</v>
      </c>
      <c r="K325" s="139" t="s">
        <v>1236</v>
      </c>
      <c r="L325" s="35"/>
      <c r="M325" s="144" t="s">
        <v>3</v>
      </c>
      <c r="N325" s="145" t="s">
        <v>40</v>
      </c>
      <c r="O325" s="55"/>
      <c r="P325" s="146">
        <f>O325*H325</f>
        <v>0</v>
      </c>
      <c r="Q325" s="146">
        <v>2.0000000000000001E-4</v>
      </c>
      <c r="R325" s="146">
        <f>Q325*H325</f>
        <v>2.6780000000000003E-3</v>
      </c>
      <c r="S325" s="146">
        <v>0</v>
      </c>
      <c r="T325" s="147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48" t="s">
        <v>196</v>
      </c>
      <c r="AT325" s="148" t="s">
        <v>154</v>
      </c>
      <c r="AU325" s="148" t="s">
        <v>84</v>
      </c>
      <c r="AY325" s="19" t="s">
        <v>151</v>
      </c>
      <c r="BE325" s="149">
        <f>IF(N325="základní",J325,0)</f>
        <v>0</v>
      </c>
      <c r="BF325" s="149">
        <f>IF(N325="snížená",J325,0)</f>
        <v>0</v>
      </c>
      <c r="BG325" s="149">
        <f>IF(N325="zákl. přenesená",J325,0)</f>
        <v>0</v>
      </c>
      <c r="BH325" s="149">
        <f>IF(N325="sníž. přenesená",J325,0)</f>
        <v>0</v>
      </c>
      <c r="BI325" s="149">
        <f>IF(N325="nulová",J325,0)</f>
        <v>0</v>
      </c>
      <c r="BJ325" s="19" t="s">
        <v>77</v>
      </c>
      <c r="BK325" s="149">
        <f>ROUND(I325*H325,2)</f>
        <v>0</v>
      </c>
      <c r="BL325" s="19" t="s">
        <v>196</v>
      </c>
      <c r="BM325" s="148" t="s">
        <v>631</v>
      </c>
    </row>
    <row r="326" spans="1:65" s="2" customFormat="1">
      <c r="A326" s="34"/>
      <c r="B326" s="35"/>
      <c r="C326" s="34"/>
      <c r="D326" s="150" t="s">
        <v>160</v>
      </c>
      <c r="E326" s="34"/>
      <c r="F326" s="151" t="s">
        <v>632</v>
      </c>
      <c r="G326" s="34"/>
      <c r="H326" s="34"/>
      <c r="I326" s="152"/>
      <c r="J326" s="34"/>
      <c r="K326" s="34"/>
      <c r="L326" s="35"/>
      <c r="M326" s="153"/>
      <c r="N326" s="154"/>
      <c r="O326" s="55"/>
      <c r="P326" s="55"/>
      <c r="Q326" s="55"/>
      <c r="R326" s="55"/>
      <c r="S326" s="55"/>
      <c r="T326" s="56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9" t="s">
        <v>160</v>
      </c>
      <c r="AU326" s="19" t="s">
        <v>84</v>
      </c>
    </row>
    <row r="327" spans="1:65" s="13" customFormat="1">
      <c r="B327" s="155"/>
      <c r="D327" s="156" t="s">
        <v>162</v>
      </c>
      <c r="E327" s="157" t="s">
        <v>3</v>
      </c>
      <c r="F327" s="158" t="s">
        <v>633</v>
      </c>
      <c r="H327" s="159">
        <v>13.39</v>
      </c>
      <c r="I327" s="160"/>
      <c r="L327" s="155"/>
      <c r="M327" s="161"/>
      <c r="N327" s="162"/>
      <c r="O327" s="162"/>
      <c r="P327" s="162"/>
      <c r="Q327" s="162"/>
      <c r="R327" s="162"/>
      <c r="S327" s="162"/>
      <c r="T327" s="163"/>
      <c r="AT327" s="157" t="s">
        <v>162</v>
      </c>
      <c r="AU327" s="157" t="s">
        <v>84</v>
      </c>
      <c r="AV327" s="13" t="s">
        <v>79</v>
      </c>
      <c r="AW327" s="13" t="s">
        <v>31</v>
      </c>
      <c r="AX327" s="13" t="s">
        <v>77</v>
      </c>
      <c r="AY327" s="157" t="s">
        <v>151</v>
      </c>
    </row>
    <row r="328" spans="1:65" s="2" customFormat="1" ht="24.2" customHeight="1">
      <c r="A328" s="34"/>
      <c r="B328" s="136"/>
      <c r="C328" s="179" t="s">
        <v>634</v>
      </c>
      <c r="D328" s="179" t="s">
        <v>486</v>
      </c>
      <c r="E328" s="180" t="s">
        <v>635</v>
      </c>
      <c r="F328" s="181" t="s">
        <v>636</v>
      </c>
      <c r="G328" s="182" t="s">
        <v>181</v>
      </c>
      <c r="H328" s="183">
        <v>14.06</v>
      </c>
      <c r="I328" s="184"/>
      <c r="J328" s="185">
        <f>ROUND(I328*H328,2)</f>
        <v>0</v>
      </c>
      <c r="K328" s="139" t="s">
        <v>1236</v>
      </c>
      <c r="L328" s="186"/>
      <c r="M328" s="187" t="s">
        <v>3</v>
      </c>
      <c r="N328" s="188" t="s">
        <v>40</v>
      </c>
      <c r="O328" s="55"/>
      <c r="P328" s="146">
        <f>O328*H328</f>
        <v>0</v>
      </c>
      <c r="Q328" s="146">
        <v>1.9000000000000001E-4</v>
      </c>
      <c r="R328" s="146">
        <f>Q328*H328</f>
        <v>2.6714000000000004E-3</v>
      </c>
      <c r="S328" s="146">
        <v>0</v>
      </c>
      <c r="T328" s="147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48" t="s">
        <v>336</v>
      </c>
      <c r="AT328" s="148" t="s">
        <v>486</v>
      </c>
      <c r="AU328" s="148" t="s">
        <v>84</v>
      </c>
      <c r="AY328" s="19" t="s">
        <v>151</v>
      </c>
      <c r="BE328" s="149">
        <f>IF(N328="základní",J328,0)</f>
        <v>0</v>
      </c>
      <c r="BF328" s="149">
        <f>IF(N328="snížená",J328,0)</f>
        <v>0</v>
      </c>
      <c r="BG328" s="149">
        <f>IF(N328="zákl. přenesená",J328,0)</f>
        <v>0</v>
      </c>
      <c r="BH328" s="149">
        <f>IF(N328="sníž. přenesená",J328,0)</f>
        <v>0</v>
      </c>
      <c r="BI328" s="149">
        <f>IF(N328="nulová",J328,0)</f>
        <v>0</v>
      </c>
      <c r="BJ328" s="19" t="s">
        <v>77</v>
      </c>
      <c r="BK328" s="149">
        <f>ROUND(I328*H328,2)</f>
        <v>0</v>
      </c>
      <c r="BL328" s="19" t="s">
        <v>196</v>
      </c>
      <c r="BM328" s="148" t="s">
        <v>637</v>
      </c>
    </row>
    <row r="329" spans="1:65" s="13" customFormat="1">
      <c r="B329" s="155"/>
      <c r="D329" s="156" t="s">
        <v>162</v>
      </c>
      <c r="F329" s="158" t="s">
        <v>638</v>
      </c>
      <c r="H329" s="159">
        <v>14.06</v>
      </c>
      <c r="I329" s="160"/>
      <c r="L329" s="155"/>
      <c r="M329" s="161"/>
      <c r="N329" s="162"/>
      <c r="O329" s="162"/>
      <c r="P329" s="162"/>
      <c r="Q329" s="162"/>
      <c r="R329" s="162"/>
      <c r="S329" s="162"/>
      <c r="T329" s="163"/>
      <c r="AT329" s="157" t="s">
        <v>162</v>
      </c>
      <c r="AU329" s="157" t="s">
        <v>84</v>
      </c>
      <c r="AV329" s="13" t="s">
        <v>79</v>
      </c>
      <c r="AW329" s="13" t="s">
        <v>4</v>
      </c>
      <c r="AX329" s="13" t="s">
        <v>77</v>
      </c>
      <c r="AY329" s="157" t="s">
        <v>151</v>
      </c>
    </row>
    <row r="330" spans="1:65" s="12" customFormat="1" ht="20.85" customHeight="1">
      <c r="B330" s="123"/>
      <c r="D330" s="124" t="s">
        <v>68</v>
      </c>
      <c r="E330" s="134" t="s">
        <v>639</v>
      </c>
      <c r="F330" s="134" t="s">
        <v>640</v>
      </c>
      <c r="I330" s="126"/>
      <c r="J330" s="135">
        <f>BK330</f>
        <v>0</v>
      </c>
      <c r="L330" s="123"/>
      <c r="M330" s="128"/>
      <c r="N330" s="129"/>
      <c r="O330" s="129"/>
      <c r="P330" s="130">
        <f>SUM(P331:P343)</f>
        <v>0</v>
      </c>
      <c r="Q330" s="129"/>
      <c r="R330" s="130">
        <f>SUM(R331:R343)</f>
        <v>6.8113290099999987E-2</v>
      </c>
      <c r="S330" s="129"/>
      <c r="T330" s="131">
        <f>SUM(T331:T343)</f>
        <v>0</v>
      </c>
      <c r="AR330" s="124" t="s">
        <v>79</v>
      </c>
      <c r="AT330" s="132" t="s">
        <v>68</v>
      </c>
      <c r="AU330" s="132" t="s">
        <v>79</v>
      </c>
      <c r="AY330" s="124" t="s">
        <v>151</v>
      </c>
      <c r="BK330" s="133">
        <f>SUM(BK331:BK343)</f>
        <v>0</v>
      </c>
    </row>
    <row r="331" spans="1:65" s="2" customFormat="1" ht="49.15" customHeight="1">
      <c r="A331" s="34"/>
      <c r="B331" s="136"/>
      <c r="C331" s="137" t="s">
        <v>641</v>
      </c>
      <c r="D331" s="137" t="s">
        <v>154</v>
      </c>
      <c r="E331" s="138" t="s">
        <v>642</v>
      </c>
      <c r="F331" s="139" t="s">
        <v>643</v>
      </c>
      <c r="G331" s="140" t="s">
        <v>181</v>
      </c>
      <c r="H331" s="141">
        <v>2.35</v>
      </c>
      <c r="I331" s="142"/>
      <c r="J331" s="143">
        <f>ROUND(I331*H331,2)</f>
        <v>0</v>
      </c>
      <c r="K331" s="139" t="s">
        <v>1236</v>
      </c>
      <c r="L331" s="35"/>
      <c r="M331" s="144" t="s">
        <v>3</v>
      </c>
      <c r="N331" s="145" t="s">
        <v>40</v>
      </c>
      <c r="O331" s="55"/>
      <c r="P331" s="146">
        <f>O331*H331</f>
        <v>0</v>
      </c>
      <c r="Q331" s="146">
        <v>5.6299999999999996E-3</v>
      </c>
      <c r="R331" s="146">
        <f>Q331*H331</f>
        <v>1.3230499999999999E-2</v>
      </c>
      <c r="S331" s="146">
        <v>0</v>
      </c>
      <c r="T331" s="147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48" t="s">
        <v>196</v>
      </c>
      <c r="AT331" s="148" t="s">
        <v>154</v>
      </c>
      <c r="AU331" s="148" t="s">
        <v>84</v>
      </c>
      <c r="AY331" s="19" t="s">
        <v>151</v>
      </c>
      <c r="BE331" s="149">
        <f>IF(N331="základní",J331,0)</f>
        <v>0</v>
      </c>
      <c r="BF331" s="149">
        <f>IF(N331="snížená",J331,0)</f>
        <v>0</v>
      </c>
      <c r="BG331" s="149">
        <f>IF(N331="zákl. přenesená",J331,0)</f>
        <v>0</v>
      </c>
      <c r="BH331" s="149">
        <f>IF(N331="sníž. přenesená",J331,0)</f>
        <v>0</v>
      </c>
      <c r="BI331" s="149">
        <f>IF(N331="nulová",J331,0)</f>
        <v>0</v>
      </c>
      <c r="BJ331" s="19" t="s">
        <v>77</v>
      </c>
      <c r="BK331" s="149">
        <f>ROUND(I331*H331,2)</f>
        <v>0</v>
      </c>
      <c r="BL331" s="19" t="s">
        <v>196</v>
      </c>
      <c r="BM331" s="148" t="s">
        <v>644</v>
      </c>
    </row>
    <row r="332" spans="1:65" s="2" customFormat="1">
      <c r="A332" s="34"/>
      <c r="B332" s="35"/>
      <c r="C332" s="34"/>
      <c r="D332" s="150" t="s">
        <v>160</v>
      </c>
      <c r="E332" s="34"/>
      <c r="F332" s="151" t="s">
        <v>645</v>
      </c>
      <c r="G332" s="34"/>
      <c r="H332" s="34"/>
      <c r="I332" s="152"/>
      <c r="J332" s="34"/>
      <c r="K332" s="34"/>
      <c r="L332" s="35"/>
      <c r="M332" s="153"/>
      <c r="N332" s="154"/>
      <c r="O332" s="55"/>
      <c r="P332" s="55"/>
      <c r="Q332" s="55"/>
      <c r="R332" s="55"/>
      <c r="S332" s="55"/>
      <c r="T332" s="56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9" t="s">
        <v>160</v>
      </c>
      <c r="AU332" s="19" t="s">
        <v>84</v>
      </c>
    </row>
    <row r="333" spans="1:65" s="13" customFormat="1">
      <c r="B333" s="155"/>
      <c r="D333" s="156" t="s">
        <v>162</v>
      </c>
      <c r="E333" s="157" t="s">
        <v>3</v>
      </c>
      <c r="F333" s="158" t="s">
        <v>646</v>
      </c>
      <c r="H333" s="159">
        <v>2.35</v>
      </c>
      <c r="I333" s="160"/>
      <c r="L333" s="155"/>
      <c r="M333" s="161"/>
      <c r="N333" s="162"/>
      <c r="O333" s="162"/>
      <c r="P333" s="162"/>
      <c r="Q333" s="162"/>
      <c r="R333" s="162"/>
      <c r="S333" s="162"/>
      <c r="T333" s="163"/>
      <c r="AT333" s="157" t="s">
        <v>162</v>
      </c>
      <c r="AU333" s="157" t="s">
        <v>84</v>
      </c>
      <c r="AV333" s="13" t="s">
        <v>79</v>
      </c>
      <c r="AW333" s="13" t="s">
        <v>31</v>
      </c>
      <c r="AX333" s="13" t="s">
        <v>77</v>
      </c>
      <c r="AY333" s="157" t="s">
        <v>151</v>
      </c>
    </row>
    <row r="334" spans="1:65" s="2" customFormat="1" ht="55.5" customHeight="1">
      <c r="A334" s="34"/>
      <c r="B334" s="136"/>
      <c r="C334" s="137" t="s">
        <v>647</v>
      </c>
      <c r="D334" s="137" t="s">
        <v>154</v>
      </c>
      <c r="E334" s="138" t="s">
        <v>648</v>
      </c>
      <c r="F334" s="139" t="s">
        <v>649</v>
      </c>
      <c r="G334" s="140" t="s">
        <v>82</v>
      </c>
      <c r="H334" s="141">
        <v>0.86299999999999999</v>
      </c>
      <c r="I334" s="142"/>
      <c r="J334" s="143">
        <f>ROUND(I334*H334,2)</f>
        <v>0</v>
      </c>
      <c r="K334" s="139" t="s">
        <v>1236</v>
      </c>
      <c r="L334" s="35"/>
      <c r="M334" s="144" t="s">
        <v>3</v>
      </c>
      <c r="N334" s="145" t="s">
        <v>40</v>
      </c>
      <c r="O334" s="55"/>
      <c r="P334" s="146">
        <f>O334*H334</f>
        <v>0</v>
      </c>
      <c r="Q334" s="146">
        <v>1.28827E-2</v>
      </c>
      <c r="R334" s="146">
        <f>Q334*H334</f>
        <v>1.11177701E-2</v>
      </c>
      <c r="S334" s="146">
        <v>0</v>
      </c>
      <c r="T334" s="147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48" t="s">
        <v>196</v>
      </c>
      <c r="AT334" s="148" t="s">
        <v>154</v>
      </c>
      <c r="AU334" s="148" t="s">
        <v>84</v>
      </c>
      <c r="AY334" s="19" t="s">
        <v>151</v>
      </c>
      <c r="BE334" s="149">
        <f>IF(N334="základní",J334,0)</f>
        <v>0</v>
      </c>
      <c r="BF334" s="149">
        <f>IF(N334="snížená",J334,0)</f>
        <v>0</v>
      </c>
      <c r="BG334" s="149">
        <f>IF(N334="zákl. přenesená",J334,0)</f>
        <v>0</v>
      </c>
      <c r="BH334" s="149">
        <f>IF(N334="sníž. přenesená",J334,0)</f>
        <v>0</v>
      </c>
      <c r="BI334" s="149">
        <f>IF(N334="nulová",J334,0)</f>
        <v>0</v>
      </c>
      <c r="BJ334" s="19" t="s">
        <v>77</v>
      </c>
      <c r="BK334" s="149">
        <f>ROUND(I334*H334,2)</f>
        <v>0</v>
      </c>
      <c r="BL334" s="19" t="s">
        <v>196</v>
      </c>
      <c r="BM334" s="148" t="s">
        <v>650</v>
      </c>
    </row>
    <row r="335" spans="1:65" s="2" customFormat="1">
      <c r="A335" s="34"/>
      <c r="B335" s="35"/>
      <c r="C335" s="34"/>
      <c r="D335" s="150" t="s">
        <v>160</v>
      </c>
      <c r="E335" s="34"/>
      <c r="F335" s="151" t="s">
        <v>651</v>
      </c>
      <c r="G335" s="34"/>
      <c r="H335" s="34"/>
      <c r="I335" s="152"/>
      <c r="J335" s="34"/>
      <c r="K335" s="34"/>
      <c r="L335" s="35"/>
      <c r="M335" s="153"/>
      <c r="N335" s="154"/>
      <c r="O335" s="55"/>
      <c r="P335" s="55"/>
      <c r="Q335" s="55"/>
      <c r="R335" s="55"/>
      <c r="S335" s="55"/>
      <c r="T335" s="56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9" t="s">
        <v>160</v>
      </c>
      <c r="AU335" s="19" t="s">
        <v>84</v>
      </c>
    </row>
    <row r="336" spans="1:65" s="13" customFormat="1">
      <c r="B336" s="155"/>
      <c r="D336" s="156" t="s">
        <v>162</v>
      </c>
      <c r="E336" s="157" t="s">
        <v>3</v>
      </c>
      <c r="F336" s="158" t="s">
        <v>93</v>
      </c>
      <c r="H336" s="159">
        <v>0.86299999999999999</v>
      </c>
      <c r="I336" s="160"/>
      <c r="L336" s="155"/>
      <c r="M336" s="161"/>
      <c r="N336" s="162"/>
      <c r="O336" s="162"/>
      <c r="P336" s="162"/>
      <c r="Q336" s="162"/>
      <c r="R336" s="162"/>
      <c r="S336" s="162"/>
      <c r="T336" s="163"/>
      <c r="AT336" s="157" t="s">
        <v>162</v>
      </c>
      <c r="AU336" s="157" t="s">
        <v>84</v>
      </c>
      <c r="AV336" s="13" t="s">
        <v>79</v>
      </c>
      <c r="AW336" s="13" t="s">
        <v>31</v>
      </c>
      <c r="AX336" s="13" t="s">
        <v>69</v>
      </c>
      <c r="AY336" s="157" t="s">
        <v>151</v>
      </c>
    </row>
    <row r="337" spans="1:65" s="14" customFormat="1">
      <c r="B337" s="164"/>
      <c r="D337" s="156" t="s">
        <v>162</v>
      </c>
      <c r="E337" s="165" t="s">
        <v>3</v>
      </c>
      <c r="F337" s="166" t="s">
        <v>164</v>
      </c>
      <c r="H337" s="167">
        <v>0.86299999999999999</v>
      </c>
      <c r="I337" s="168"/>
      <c r="L337" s="164"/>
      <c r="M337" s="169"/>
      <c r="N337" s="170"/>
      <c r="O337" s="170"/>
      <c r="P337" s="170"/>
      <c r="Q337" s="170"/>
      <c r="R337" s="170"/>
      <c r="S337" s="170"/>
      <c r="T337" s="171"/>
      <c r="AT337" s="165" t="s">
        <v>162</v>
      </c>
      <c r="AU337" s="165" t="s">
        <v>84</v>
      </c>
      <c r="AV337" s="14" t="s">
        <v>158</v>
      </c>
      <c r="AW337" s="14" t="s">
        <v>31</v>
      </c>
      <c r="AX337" s="14" t="s">
        <v>77</v>
      </c>
      <c r="AY337" s="165" t="s">
        <v>151</v>
      </c>
    </row>
    <row r="338" spans="1:65" s="2" customFormat="1" ht="62.65" customHeight="1">
      <c r="A338" s="34"/>
      <c r="B338" s="136"/>
      <c r="C338" s="137" t="s">
        <v>652</v>
      </c>
      <c r="D338" s="137" t="s">
        <v>154</v>
      </c>
      <c r="E338" s="138" t="s">
        <v>653</v>
      </c>
      <c r="F338" s="139" t="s">
        <v>654</v>
      </c>
      <c r="G338" s="140" t="s">
        <v>82</v>
      </c>
      <c r="H338" s="141">
        <v>2.4319999999999999</v>
      </c>
      <c r="I338" s="142"/>
      <c r="J338" s="143">
        <f>ROUND(I338*H338,2)</f>
        <v>0</v>
      </c>
      <c r="K338" s="139" t="s">
        <v>1236</v>
      </c>
      <c r="L338" s="35"/>
      <c r="M338" s="144" t="s">
        <v>3</v>
      </c>
      <c r="N338" s="145" t="s">
        <v>40</v>
      </c>
      <c r="O338" s="55"/>
      <c r="P338" s="146">
        <f>O338*H338</f>
        <v>0</v>
      </c>
      <c r="Q338" s="146">
        <v>1.796E-2</v>
      </c>
      <c r="R338" s="146">
        <f>Q338*H338</f>
        <v>4.3678719999999997E-2</v>
      </c>
      <c r="S338" s="146">
        <v>0</v>
      </c>
      <c r="T338" s="147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48" t="s">
        <v>196</v>
      </c>
      <c r="AT338" s="148" t="s">
        <v>154</v>
      </c>
      <c r="AU338" s="148" t="s">
        <v>84</v>
      </c>
      <c r="AY338" s="19" t="s">
        <v>151</v>
      </c>
      <c r="BE338" s="149">
        <f>IF(N338="základní",J338,0)</f>
        <v>0</v>
      </c>
      <c r="BF338" s="149">
        <f>IF(N338="snížená",J338,0)</f>
        <v>0</v>
      </c>
      <c r="BG338" s="149">
        <f>IF(N338="zákl. přenesená",J338,0)</f>
        <v>0</v>
      </c>
      <c r="BH338" s="149">
        <f>IF(N338="sníž. přenesená",J338,0)</f>
        <v>0</v>
      </c>
      <c r="BI338" s="149">
        <f>IF(N338="nulová",J338,0)</f>
        <v>0</v>
      </c>
      <c r="BJ338" s="19" t="s">
        <v>77</v>
      </c>
      <c r="BK338" s="149">
        <f>ROUND(I338*H338,2)</f>
        <v>0</v>
      </c>
      <c r="BL338" s="19" t="s">
        <v>196</v>
      </c>
      <c r="BM338" s="148" t="s">
        <v>655</v>
      </c>
    </row>
    <row r="339" spans="1:65" s="2" customFormat="1">
      <c r="A339" s="34"/>
      <c r="B339" s="35"/>
      <c r="C339" s="34"/>
      <c r="D339" s="150" t="s">
        <v>160</v>
      </c>
      <c r="E339" s="34"/>
      <c r="F339" s="151" t="s">
        <v>656</v>
      </c>
      <c r="G339" s="34"/>
      <c r="H339" s="34"/>
      <c r="I339" s="152"/>
      <c r="J339" s="34"/>
      <c r="K339" s="34"/>
      <c r="L339" s="35"/>
      <c r="M339" s="153"/>
      <c r="N339" s="154"/>
      <c r="O339" s="55"/>
      <c r="P339" s="55"/>
      <c r="Q339" s="55"/>
      <c r="R339" s="55"/>
      <c r="S339" s="55"/>
      <c r="T339" s="56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9" t="s">
        <v>160</v>
      </c>
      <c r="AU339" s="19" t="s">
        <v>84</v>
      </c>
    </row>
    <row r="340" spans="1:65" s="13" customFormat="1">
      <c r="B340" s="155"/>
      <c r="D340" s="156" t="s">
        <v>162</v>
      </c>
      <c r="E340" s="157" t="s">
        <v>3</v>
      </c>
      <c r="F340" s="158" t="s">
        <v>238</v>
      </c>
      <c r="H340" s="159">
        <v>2.4319999999999999</v>
      </c>
      <c r="I340" s="160"/>
      <c r="L340" s="155"/>
      <c r="M340" s="161"/>
      <c r="N340" s="162"/>
      <c r="O340" s="162"/>
      <c r="P340" s="162"/>
      <c r="Q340" s="162"/>
      <c r="R340" s="162"/>
      <c r="S340" s="162"/>
      <c r="T340" s="163"/>
      <c r="AT340" s="157" t="s">
        <v>162</v>
      </c>
      <c r="AU340" s="157" t="s">
        <v>84</v>
      </c>
      <c r="AV340" s="13" t="s">
        <v>79</v>
      </c>
      <c r="AW340" s="13" t="s">
        <v>31</v>
      </c>
      <c r="AX340" s="13" t="s">
        <v>77</v>
      </c>
      <c r="AY340" s="157" t="s">
        <v>151</v>
      </c>
    </row>
    <row r="341" spans="1:65" s="2" customFormat="1" ht="44.25" customHeight="1">
      <c r="A341" s="34"/>
      <c r="B341" s="136"/>
      <c r="C341" s="137" t="s">
        <v>657</v>
      </c>
      <c r="D341" s="137" t="s">
        <v>154</v>
      </c>
      <c r="E341" s="138" t="s">
        <v>658</v>
      </c>
      <c r="F341" s="139" t="s">
        <v>659</v>
      </c>
      <c r="G341" s="140" t="s">
        <v>82</v>
      </c>
      <c r="H341" s="141">
        <v>0.86299999999999999</v>
      </c>
      <c r="I341" s="142"/>
      <c r="J341" s="143">
        <f>ROUND(I341*H341,2)</f>
        <v>0</v>
      </c>
      <c r="K341" s="139" t="s">
        <v>1236</v>
      </c>
      <c r="L341" s="35"/>
      <c r="M341" s="144" t="s">
        <v>3</v>
      </c>
      <c r="N341" s="145" t="s">
        <v>40</v>
      </c>
      <c r="O341" s="55"/>
      <c r="P341" s="146">
        <f>O341*H341</f>
        <v>0</v>
      </c>
      <c r="Q341" s="146">
        <v>1E-4</v>
      </c>
      <c r="R341" s="146">
        <f>Q341*H341</f>
        <v>8.6299999999999997E-5</v>
      </c>
      <c r="S341" s="146">
        <v>0</v>
      </c>
      <c r="T341" s="147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48" t="s">
        <v>196</v>
      </c>
      <c r="AT341" s="148" t="s">
        <v>154</v>
      </c>
      <c r="AU341" s="148" t="s">
        <v>84</v>
      </c>
      <c r="AY341" s="19" t="s">
        <v>151</v>
      </c>
      <c r="BE341" s="149">
        <f>IF(N341="základní",J341,0)</f>
        <v>0</v>
      </c>
      <c r="BF341" s="149">
        <f>IF(N341="snížená",J341,0)</f>
        <v>0</v>
      </c>
      <c r="BG341" s="149">
        <f>IF(N341="zákl. přenesená",J341,0)</f>
        <v>0</v>
      </c>
      <c r="BH341" s="149">
        <f>IF(N341="sníž. přenesená",J341,0)</f>
        <v>0</v>
      </c>
      <c r="BI341" s="149">
        <f>IF(N341="nulová",J341,0)</f>
        <v>0</v>
      </c>
      <c r="BJ341" s="19" t="s">
        <v>77</v>
      </c>
      <c r="BK341" s="149">
        <f>ROUND(I341*H341,2)</f>
        <v>0</v>
      </c>
      <c r="BL341" s="19" t="s">
        <v>196</v>
      </c>
      <c r="BM341" s="148" t="s">
        <v>660</v>
      </c>
    </row>
    <row r="342" spans="1:65" s="2" customFormat="1">
      <c r="A342" s="34"/>
      <c r="B342" s="35"/>
      <c r="C342" s="34"/>
      <c r="D342" s="150" t="s">
        <v>160</v>
      </c>
      <c r="E342" s="34"/>
      <c r="F342" s="151" t="s">
        <v>661</v>
      </c>
      <c r="G342" s="34"/>
      <c r="H342" s="34"/>
      <c r="I342" s="152"/>
      <c r="J342" s="34"/>
      <c r="K342" s="34"/>
      <c r="L342" s="35"/>
      <c r="M342" s="153"/>
      <c r="N342" s="154"/>
      <c r="O342" s="55"/>
      <c r="P342" s="55"/>
      <c r="Q342" s="55"/>
      <c r="R342" s="55"/>
      <c r="S342" s="55"/>
      <c r="T342" s="56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9" t="s">
        <v>160</v>
      </c>
      <c r="AU342" s="19" t="s">
        <v>84</v>
      </c>
    </row>
    <row r="343" spans="1:65" s="13" customFormat="1">
      <c r="B343" s="155"/>
      <c r="D343" s="156" t="s">
        <v>162</v>
      </c>
      <c r="E343" s="157" t="s">
        <v>3</v>
      </c>
      <c r="F343" s="158" t="s">
        <v>93</v>
      </c>
      <c r="H343" s="159">
        <v>0.86299999999999999</v>
      </c>
      <c r="I343" s="160"/>
      <c r="L343" s="155"/>
      <c r="M343" s="161"/>
      <c r="N343" s="162"/>
      <c r="O343" s="162"/>
      <c r="P343" s="162"/>
      <c r="Q343" s="162"/>
      <c r="R343" s="162"/>
      <c r="S343" s="162"/>
      <c r="T343" s="163"/>
      <c r="AT343" s="157" t="s">
        <v>162</v>
      </c>
      <c r="AU343" s="157" t="s">
        <v>84</v>
      </c>
      <c r="AV343" s="13" t="s">
        <v>79</v>
      </c>
      <c r="AW343" s="13" t="s">
        <v>31</v>
      </c>
      <c r="AX343" s="13" t="s">
        <v>77</v>
      </c>
      <c r="AY343" s="157" t="s">
        <v>151</v>
      </c>
    </row>
    <row r="344" spans="1:65" s="12" customFormat="1" ht="22.9" customHeight="1">
      <c r="B344" s="123"/>
      <c r="D344" s="124" t="s">
        <v>68</v>
      </c>
      <c r="E344" s="134" t="s">
        <v>662</v>
      </c>
      <c r="F344" s="134" t="s">
        <v>663</v>
      </c>
      <c r="I344" s="126"/>
      <c r="J344" s="135">
        <f>BK344</f>
        <v>0</v>
      </c>
      <c r="L344" s="123"/>
      <c r="M344" s="128"/>
      <c r="N344" s="129"/>
      <c r="O344" s="129"/>
      <c r="P344" s="130">
        <f>SUM(P345:P355)</f>
        <v>0</v>
      </c>
      <c r="Q344" s="129"/>
      <c r="R344" s="130">
        <f>SUM(R345:R355)</f>
        <v>3.0700000000000002E-2</v>
      </c>
      <c r="S344" s="129"/>
      <c r="T344" s="131">
        <f>SUM(T345:T355)</f>
        <v>0</v>
      </c>
      <c r="AR344" s="124" t="s">
        <v>79</v>
      </c>
      <c r="AT344" s="132" t="s">
        <v>68</v>
      </c>
      <c r="AU344" s="132" t="s">
        <v>77</v>
      </c>
      <c r="AY344" s="124" t="s">
        <v>151</v>
      </c>
      <c r="BK344" s="133">
        <f>SUM(BK345:BK355)</f>
        <v>0</v>
      </c>
    </row>
    <row r="345" spans="1:65" s="2" customFormat="1" ht="49.15" customHeight="1">
      <c r="A345" s="34"/>
      <c r="B345" s="136"/>
      <c r="C345" s="137" t="s">
        <v>664</v>
      </c>
      <c r="D345" s="137" t="s">
        <v>154</v>
      </c>
      <c r="E345" s="138" t="s">
        <v>665</v>
      </c>
      <c r="F345" s="139" t="s">
        <v>666</v>
      </c>
      <c r="G345" s="140" t="s">
        <v>314</v>
      </c>
      <c r="H345" s="141">
        <v>3.1E-2</v>
      </c>
      <c r="I345" s="142"/>
      <c r="J345" s="143">
        <f>ROUND(I345*H345,2)</f>
        <v>0</v>
      </c>
      <c r="K345" s="139" t="s">
        <v>1236</v>
      </c>
      <c r="L345" s="35"/>
      <c r="M345" s="144" t="s">
        <v>3</v>
      </c>
      <c r="N345" s="145" t="s">
        <v>40</v>
      </c>
      <c r="O345" s="55"/>
      <c r="P345" s="146">
        <f>O345*H345</f>
        <v>0</v>
      </c>
      <c r="Q345" s="146">
        <v>0</v>
      </c>
      <c r="R345" s="146">
        <f>Q345*H345</f>
        <v>0</v>
      </c>
      <c r="S345" s="146">
        <v>0</v>
      </c>
      <c r="T345" s="147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48" t="s">
        <v>196</v>
      </c>
      <c r="AT345" s="148" t="s">
        <v>154</v>
      </c>
      <c r="AU345" s="148" t="s">
        <v>79</v>
      </c>
      <c r="AY345" s="19" t="s">
        <v>151</v>
      </c>
      <c r="BE345" s="149">
        <f>IF(N345="základní",J345,0)</f>
        <v>0</v>
      </c>
      <c r="BF345" s="149">
        <f>IF(N345="snížená",J345,0)</f>
        <v>0</v>
      </c>
      <c r="BG345" s="149">
        <f>IF(N345="zákl. přenesená",J345,0)</f>
        <v>0</v>
      </c>
      <c r="BH345" s="149">
        <f>IF(N345="sníž. přenesená",J345,0)</f>
        <v>0</v>
      </c>
      <c r="BI345" s="149">
        <f>IF(N345="nulová",J345,0)</f>
        <v>0</v>
      </c>
      <c r="BJ345" s="19" t="s">
        <v>77</v>
      </c>
      <c r="BK345" s="149">
        <f>ROUND(I345*H345,2)</f>
        <v>0</v>
      </c>
      <c r="BL345" s="19" t="s">
        <v>196</v>
      </c>
      <c r="BM345" s="148" t="s">
        <v>667</v>
      </c>
    </row>
    <row r="346" spans="1:65" s="2" customFormat="1">
      <c r="A346" s="34"/>
      <c r="B346" s="35"/>
      <c r="C346" s="34"/>
      <c r="D346" s="150" t="s">
        <v>160</v>
      </c>
      <c r="E346" s="34"/>
      <c r="F346" s="151" t="s">
        <v>668</v>
      </c>
      <c r="G346" s="34"/>
      <c r="H346" s="34"/>
      <c r="I346" s="152"/>
      <c r="J346" s="34"/>
      <c r="K346" s="34"/>
      <c r="L346" s="35"/>
      <c r="M346" s="153"/>
      <c r="N346" s="154"/>
      <c r="O346" s="55"/>
      <c r="P346" s="55"/>
      <c r="Q346" s="55"/>
      <c r="R346" s="55"/>
      <c r="S346" s="55"/>
      <c r="T346" s="56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9" t="s">
        <v>160</v>
      </c>
      <c r="AU346" s="19" t="s">
        <v>79</v>
      </c>
    </row>
    <row r="347" spans="1:65" s="2" customFormat="1" ht="37.9" customHeight="1">
      <c r="A347" s="34"/>
      <c r="B347" s="136"/>
      <c r="C347" s="137" t="s">
        <v>364</v>
      </c>
      <c r="D347" s="137" t="s">
        <v>154</v>
      </c>
      <c r="E347" s="138" t="s">
        <v>669</v>
      </c>
      <c r="F347" s="139" t="s">
        <v>670</v>
      </c>
      <c r="G347" s="140" t="s">
        <v>190</v>
      </c>
      <c r="H347" s="141">
        <v>2</v>
      </c>
      <c r="I347" s="142"/>
      <c r="J347" s="143">
        <f>ROUND(I347*H347,2)</f>
        <v>0</v>
      </c>
      <c r="K347" s="139" t="s">
        <v>1236</v>
      </c>
      <c r="L347" s="35"/>
      <c r="M347" s="144" t="s">
        <v>3</v>
      </c>
      <c r="N347" s="145" t="s">
        <v>40</v>
      </c>
      <c r="O347" s="55"/>
      <c r="P347" s="146">
        <f>O347*H347</f>
        <v>0</v>
      </c>
      <c r="Q347" s="146">
        <v>0</v>
      </c>
      <c r="R347" s="146">
        <f>Q347*H347</f>
        <v>0</v>
      </c>
      <c r="S347" s="146">
        <v>0</v>
      </c>
      <c r="T347" s="147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48" t="s">
        <v>196</v>
      </c>
      <c r="AT347" s="148" t="s">
        <v>154</v>
      </c>
      <c r="AU347" s="148" t="s">
        <v>79</v>
      </c>
      <c r="AY347" s="19" t="s">
        <v>151</v>
      </c>
      <c r="BE347" s="149">
        <f>IF(N347="základní",J347,0)</f>
        <v>0</v>
      </c>
      <c r="BF347" s="149">
        <f>IF(N347="snížená",J347,0)</f>
        <v>0</v>
      </c>
      <c r="BG347" s="149">
        <f>IF(N347="zákl. přenesená",J347,0)</f>
        <v>0</v>
      </c>
      <c r="BH347" s="149">
        <f>IF(N347="sníž. přenesená",J347,0)</f>
        <v>0</v>
      </c>
      <c r="BI347" s="149">
        <f>IF(N347="nulová",J347,0)</f>
        <v>0</v>
      </c>
      <c r="BJ347" s="19" t="s">
        <v>77</v>
      </c>
      <c r="BK347" s="149">
        <f>ROUND(I347*H347,2)</f>
        <v>0</v>
      </c>
      <c r="BL347" s="19" t="s">
        <v>196</v>
      </c>
      <c r="BM347" s="148" t="s">
        <v>671</v>
      </c>
    </row>
    <row r="348" spans="1:65" s="2" customFormat="1">
      <c r="A348" s="34"/>
      <c r="B348" s="35"/>
      <c r="C348" s="34"/>
      <c r="D348" s="150" t="s">
        <v>160</v>
      </c>
      <c r="E348" s="34"/>
      <c r="F348" s="151" t="s">
        <v>672</v>
      </c>
      <c r="G348" s="34"/>
      <c r="H348" s="34"/>
      <c r="I348" s="152"/>
      <c r="J348" s="34"/>
      <c r="K348" s="34"/>
      <c r="L348" s="35"/>
      <c r="M348" s="153"/>
      <c r="N348" s="154"/>
      <c r="O348" s="55"/>
      <c r="P348" s="55"/>
      <c r="Q348" s="55"/>
      <c r="R348" s="55"/>
      <c r="S348" s="55"/>
      <c r="T348" s="56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9" t="s">
        <v>160</v>
      </c>
      <c r="AU348" s="19" t="s">
        <v>79</v>
      </c>
    </row>
    <row r="349" spans="1:65" s="2" customFormat="1" ht="24.2" customHeight="1">
      <c r="A349" s="34"/>
      <c r="B349" s="136"/>
      <c r="C349" s="179" t="s">
        <v>673</v>
      </c>
      <c r="D349" s="179" t="s">
        <v>486</v>
      </c>
      <c r="E349" s="180" t="s">
        <v>674</v>
      </c>
      <c r="F349" s="181" t="s">
        <v>675</v>
      </c>
      <c r="G349" s="182" t="s">
        <v>190</v>
      </c>
      <c r="H349" s="183">
        <v>2</v>
      </c>
      <c r="I349" s="184"/>
      <c r="J349" s="185">
        <f>ROUND(I349*H349,2)</f>
        <v>0</v>
      </c>
      <c r="K349" s="139" t="s">
        <v>1236</v>
      </c>
      <c r="L349" s="186"/>
      <c r="M349" s="187" t="s">
        <v>3</v>
      </c>
      <c r="N349" s="188" t="s">
        <v>40</v>
      </c>
      <c r="O349" s="55"/>
      <c r="P349" s="146">
        <f>O349*H349</f>
        <v>0</v>
      </c>
      <c r="Q349" s="146">
        <v>1.2999999999999999E-2</v>
      </c>
      <c r="R349" s="146">
        <f>Q349*H349</f>
        <v>2.5999999999999999E-2</v>
      </c>
      <c r="S349" s="146">
        <v>0</v>
      </c>
      <c r="T349" s="147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48" t="s">
        <v>336</v>
      </c>
      <c r="AT349" s="148" t="s">
        <v>486</v>
      </c>
      <c r="AU349" s="148" t="s">
        <v>79</v>
      </c>
      <c r="AY349" s="19" t="s">
        <v>151</v>
      </c>
      <c r="BE349" s="149">
        <f>IF(N349="základní",J349,0)</f>
        <v>0</v>
      </c>
      <c r="BF349" s="149">
        <f>IF(N349="snížená",J349,0)</f>
        <v>0</v>
      </c>
      <c r="BG349" s="149">
        <f>IF(N349="zákl. přenesená",J349,0)</f>
        <v>0</v>
      </c>
      <c r="BH349" s="149">
        <f>IF(N349="sníž. přenesená",J349,0)</f>
        <v>0</v>
      </c>
      <c r="BI349" s="149">
        <f>IF(N349="nulová",J349,0)</f>
        <v>0</v>
      </c>
      <c r="BJ349" s="19" t="s">
        <v>77</v>
      </c>
      <c r="BK349" s="149">
        <f>ROUND(I349*H349,2)</f>
        <v>0</v>
      </c>
      <c r="BL349" s="19" t="s">
        <v>196</v>
      </c>
      <c r="BM349" s="148" t="s">
        <v>676</v>
      </c>
    </row>
    <row r="350" spans="1:65" s="2" customFormat="1" ht="24.2" customHeight="1">
      <c r="A350" s="34"/>
      <c r="B350" s="136"/>
      <c r="C350" s="137" t="s">
        <v>677</v>
      </c>
      <c r="D350" s="137" t="s">
        <v>154</v>
      </c>
      <c r="E350" s="138" t="s">
        <v>678</v>
      </c>
      <c r="F350" s="139" t="s">
        <v>679</v>
      </c>
      <c r="G350" s="140" t="s">
        <v>190</v>
      </c>
      <c r="H350" s="141">
        <v>2</v>
      </c>
      <c r="I350" s="142"/>
      <c r="J350" s="143">
        <f>ROUND(I350*H350,2)</f>
        <v>0</v>
      </c>
      <c r="K350" s="139" t="s">
        <v>1236</v>
      </c>
      <c r="L350" s="35"/>
      <c r="M350" s="144" t="s">
        <v>3</v>
      </c>
      <c r="N350" s="145" t="s">
        <v>40</v>
      </c>
      <c r="O350" s="55"/>
      <c r="P350" s="146">
        <f>O350*H350</f>
        <v>0</v>
      </c>
      <c r="Q350" s="146">
        <v>0</v>
      </c>
      <c r="R350" s="146">
        <f>Q350*H350</f>
        <v>0</v>
      </c>
      <c r="S350" s="146">
        <v>0</v>
      </c>
      <c r="T350" s="147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48" t="s">
        <v>196</v>
      </c>
      <c r="AT350" s="148" t="s">
        <v>154</v>
      </c>
      <c r="AU350" s="148" t="s">
        <v>79</v>
      </c>
      <c r="AY350" s="19" t="s">
        <v>151</v>
      </c>
      <c r="BE350" s="149">
        <f>IF(N350="základní",J350,0)</f>
        <v>0</v>
      </c>
      <c r="BF350" s="149">
        <f>IF(N350="snížená",J350,0)</f>
        <v>0</v>
      </c>
      <c r="BG350" s="149">
        <f>IF(N350="zákl. přenesená",J350,0)</f>
        <v>0</v>
      </c>
      <c r="BH350" s="149">
        <f>IF(N350="sníž. přenesená",J350,0)</f>
        <v>0</v>
      </c>
      <c r="BI350" s="149">
        <f>IF(N350="nulová",J350,0)</f>
        <v>0</v>
      </c>
      <c r="BJ350" s="19" t="s">
        <v>77</v>
      </c>
      <c r="BK350" s="149">
        <f>ROUND(I350*H350,2)</f>
        <v>0</v>
      </c>
      <c r="BL350" s="19" t="s">
        <v>196</v>
      </c>
      <c r="BM350" s="148" t="s">
        <v>680</v>
      </c>
    </row>
    <row r="351" spans="1:65" s="2" customFormat="1">
      <c r="A351" s="34"/>
      <c r="B351" s="35"/>
      <c r="C351" s="34"/>
      <c r="D351" s="150" t="s">
        <v>160</v>
      </c>
      <c r="E351" s="34"/>
      <c r="F351" s="151" t="s">
        <v>681</v>
      </c>
      <c r="G351" s="34"/>
      <c r="H351" s="34"/>
      <c r="I351" s="152"/>
      <c r="J351" s="34"/>
      <c r="K351" s="34"/>
      <c r="L351" s="35"/>
      <c r="M351" s="153"/>
      <c r="N351" s="154"/>
      <c r="O351" s="55"/>
      <c r="P351" s="55"/>
      <c r="Q351" s="55"/>
      <c r="R351" s="55"/>
      <c r="S351" s="55"/>
      <c r="T351" s="56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9" t="s">
        <v>160</v>
      </c>
      <c r="AU351" s="19" t="s">
        <v>79</v>
      </c>
    </row>
    <row r="352" spans="1:65" s="2" customFormat="1" ht="16.5" customHeight="1">
      <c r="A352" s="34"/>
      <c r="B352" s="136"/>
      <c r="C352" s="179" t="s">
        <v>682</v>
      </c>
      <c r="D352" s="179" t="s">
        <v>486</v>
      </c>
      <c r="E352" s="180" t="s">
        <v>683</v>
      </c>
      <c r="F352" s="181" t="s">
        <v>684</v>
      </c>
      <c r="G352" s="182" t="s">
        <v>190</v>
      </c>
      <c r="H352" s="183">
        <v>2</v>
      </c>
      <c r="I352" s="184"/>
      <c r="J352" s="185">
        <f>ROUND(I352*H352,2)</f>
        <v>0</v>
      </c>
      <c r="K352" s="139" t="s">
        <v>1236</v>
      </c>
      <c r="L352" s="186"/>
      <c r="M352" s="187" t="s">
        <v>3</v>
      </c>
      <c r="N352" s="188" t="s">
        <v>40</v>
      </c>
      <c r="O352" s="55"/>
      <c r="P352" s="146">
        <f>O352*H352</f>
        <v>0</v>
      </c>
      <c r="Q352" s="146">
        <v>1.4999999999999999E-4</v>
      </c>
      <c r="R352" s="146">
        <f>Q352*H352</f>
        <v>2.9999999999999997E-4</v>
      </c>
      <c r="S352" s="146">
        <v>0</v>
      </c>
      <c r="T352" s="147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48" t="s">
        <v>336</v>
      </c>
      <c r="AT352" s="148" t="s">
        <v>486</v>
      </c>
      <c r="AU352" s="148" t="s">
        <v>79</v>
      </c>
      <c r="AY352" s="19" t="s">
        <v>151</v>
      </c>
      <c r="BE352" s="149">
        <f>IF(N352="základní",J352,0)</f>
        <v>0</v>
      </c>
      <c r="BF352" s="149">
        <f>IF(N352="snížená",J352,0)</f>
        <v>0</v>
      </c>
      <c r="BG352" s="149">
        <f>IF(N352="zákl. přenesená",J352,0)</f>
        <v>0</v>
      </c>
      <c r="BH352" s="149">
        <f>IF(N352="sníž. přenesená",J352,0)</f>
        <v>0</v>
      </c>
      <c r="BI352" s="149">
        <f>IF(N352="nulová",J352,0)</f>
        <v>0</v>
      </c>
      <c r="BJ352" s="19" t="s">
        <v>77</v>
      </c>
      <c r="BK352" s="149">
        <f>ROUND(I352*H352,2)</f>
        <v>0</v>
      </c>
      <c r="BL352" s="19" t="s">
        <v>196</v>
      </c>
      <c r="BM352" s="148" t="s">
        <v>685</v>
      </c>
    </row>
    <row r="353" spans="1:65" s="2" customFormat="1" ht="24.2" customHeight="1">
      <c r="A353" s="34"/>
      <c r="B353" s="136"/>
      <c r="C353" s="137" t="s">
        <v>686</v>
      </c>
      <c r="D353" s="137" t="s">
        <v>154</v>
      </c>
      <c r="E353" s="138" t="s">
        <v>687</v>
      </c>
      <c r="F353" s="139" t="s">
        <v>688</v>
      </c>
      <c r="G353" s="140" t="s">
        <v>190</v>
      </c>
      <c r="H353" s="141">
        <v>2</v>
      </c>
      <c r="I353" s="142"/>
      <c r="J353" s="143">
        <f>ROUND(I353*H353,2)</f>
        <v>0</v>
      </c>
      <c r="K353" s="139" t="s">
        <v>1236</v>
      </c>
      <c r="L353" s="35"/>
      <c r="M353" s="144" t="s">
        <v>3</v>
      </c>
      <c r="N353" s="145" t="s">
        <v>40</v>
      </c>
      <c r="O353" s="55"/>
      <c r="P353" s="146">
        <f>O353*H353</f>
        <v>0</v>
      </c>
      <c r="Q353" s="146">
        <v>0</v>
      </c>
      <c r="R353" s="146">
        <f>Q353*H353</f>
        <v>0</v>
      </c>
      <c r="S353" s="146">
        <v>0</v>
      </c>
      <c r="T353" s="147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48" t="s">
        <v>196</v>
      </c>
      <c r="AT353" s="148" t="s">
        <v>154</v>
      </c>
      <c r="AU353" s="148" t="s">
        <v>79</v>
      </c>
      <c r="AY353" s="19" t="s">
        <v>151</v>
      </c>
      <c r="BE353" s="149">
        <f>IF(N353="základní",J353,0)</f>
        <v>0</v>
      </c>
      <c r="BF353" s="149">
        <f>IF(N353="snížená",J353,0)</f>
        <v>0</v>
      </c>
      <c r="BG353" s="149">
        <f>IF(N353="zákl. přenesená",J353,0)</f>
        <v>0</v>
      </c>
      <c r="BH353" s="149">
        <f>IF(N353="sníž. přenesená",J353,0)</f>
        <v>0</v>
      </c>
      <c r="BI353" s="149">
        <f>IF(N353="nulová",J353,0)</f>
        <v>0</v>
      </c>
      <c r="BJ353" s="19" t="s">
        <v>77</v>
      </c>
      <c r="BK353" s="149">
        <f>ROUND(I353*H353,2)</f>
        <v>0</v>
      </c>
      <c r="BL353" s="19" t="s">
        <v>196</v>
      </c>
      <c r="BM353" s="148" t="s">
        <v>689</v>
      </c>
    </row>
    <row r="354" spans="1:65" s="2" customFormat="1">
      <c r="A354" s="34"/>
      <c r="B354" s="35"/>
      <c r="C354" s="34"/>
      <c r="D354" s="150" t="s">
        <v>160</v>
      </c>
      <c r="E354" s="34"/>
      <c r="F354" s="151" t="s">
        <v>690</v>
      </c>
      <c r="G354" s="34"/>
      <c r="H354" s="34"/>
      <c r="I354" s="152"/>
      <c r="J354" s="34"/>
      <c r="K354" s="34"/>
      <c r="L354" s="35"/>
      <c r="M354" s="153"/>
      <c r="N354" s="154"/>
      <c r="O354" s="55"/>
      <c r="P354" s="55"/>
      <c r="Q354" s="55"/>
      <c r="R354" s="55"/>
      <c r="S354" s="55"/>
      <c r="T354" s="56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9" t="s">
        <v>160</v>
      </c>
      <c r="AU354" s="19" t="s">
        <v>79</v>
      </c>
    </row>
    <row r="355" spans="1:65" s="2" customFormat="1" ht="16.5" customHeight="1">
      <c r="A355" s="34"/>
      <c r="B355" s="136"/>
      <c r="C355" s="179" t="s">
        <v>691</v>
      </c>
      <c r="D355" s="179" t="s">
        <v>486</v>
      </c>
      <c r="E355" s="180" t="s">
        <v>692</v>
      </c>
      <c r="F355" s="181" t="s">
        <v>693</v>
      </c>
      <c r="G355" s="182" t="s">
        <v>190</v>
      </c>
      <c r="H355" s="183">
        <v>2</v>
      </c>
      <c r="I355" s="184"/>
      <c r="J355" s="185">
        <f>ROUND(I355*H355,2)</f>
        <v>0</v>
      </c>
      <c r="K355" s="139" t="s">
        <v>1236</v>
      </c>
      <c r="L355" s="186"/>
      <c r="M355" s="187" t="s">
        <v>3</v>
      </c>
      <c r="N355" s="188" t="s">
        <v>40</v>
      </c>
      <c r="O355" s="55"/>
      <c r="P355" s="146">
        <f>O355*H355</f>
        <v>0</v>
      </c>
      <c r="Q355" s="146">
        <v>2.2000000000000001E-3</v>
      </c>
      <c r="R355" s="146">
        <f>Q355*H355</f>
        <v>4.4000000000000003E-3</v>
      </c>
      <c r="S355" s="146">
        <v>0</v>
      </c>
      <c r="T355" s="147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48" t="s">
        <v>336</v>
      </c>
      <c r="AT355" s="148" t="s">
        <v>486</v>
      </c>
      <c r="AU355" s="148" t="s">
        <v>79</v>
      </c>
      <c r="AY355" s="19" t="s">
        <v>151</v>
      </c>
      <c r="BE355" s="149">
        <f>IF(N355="základní",J355,0)</f>
        <v>0</v>
      </c>
      <c r="BF355" s="149">
        <f>IF(N355="snížená",J355,0)</f>
        <v>0</v>
      </c>
      <c r="BG355" s="149">
        <f>IF(N355="zákl. přenesená",J355,0)</f>
        <v>0</v>
      </c>
      <c r="BH355" s="149">
        <f>IF(N355="sníž. přenesená",J355,0)</f>
        <v>0</v>
      </c>
      <c r="BI355" s="149">
        <f>IF(N355="nulová",J355,0)</f>
        <v>0</v>
      </c>
      <c r="BJ355" s="19" t="s">
        <v>77</v>
      </c>
      <c r="BK355" s="149">
        <f>ROUND(I355*H355,2)</f>
        <v>0</v>
      </c>
      <c r="BL355" s="19" t="s">
        <v>196</v>
      </c>
      <c r="BM355" s="148" t="s">
        <v>694</v>
      </c>
    </row>
    <row r="356" spans="1:65" s="12" customFormat="1" ht="22.9" customHeight="1">
      <c r="B356" s="123"/>
      <c r="D356" s="124" t="s">
        <v>68</v>
      </c>
      <c r="E356" s="134" t="s">
        <v>695</v>
      </c>
      <c r="F356" s="134" t="s">
        <v>696</v>
      </c>
      <c r="I356" s="126"/>
      <c r="J356" s="135">
        <f>BK356</f>
        <v>0</v>
      </c>
      <c r="L356" s="123"/>
      <c r="M356" s="128"/>
      <c r="N356" s="129"/>
      <c r="O356" s="129"/>
      <c r="P356" s="130">
        <f>P357+SUM(P358:P377)</f>
        <v>0</v>
      </c>
      <c r="Q356" s="129"/>
      <c r="R356" s="130">
        <f>R357+SUM(R358:R377)</f>
        <v>0.20298023400000004</v>
      </c>
      <c r="S356" s="129"/>
      <c r="T356" s="131">
        <f>T357+SUM(T358:T377)</f>
        <v>0</v>
      </c>
      <c r="AR356" s="124" t="s">
        <v>79</v>
      </c>
      <c r="AT356" s="132" t="s">
        <v>68</v>
      </c>
      <c r="AU356" s="132" t="s">
        <v>77</v>
      </c>
      <c r="AY356" s="124" t="s">
        <v>151</v>
      </c>
      <c r="BK356" s="133">
        <f>BK357+SUM(BK358:BK377)</f>
        <v>0</v>
      </c>
    </row>
    <row r="357" spans="1:65" s="2" customFormat="1" ht="24.2" customHeight="1">
      <c r="A357" s="34"/>
      <c r="B357" s="136"/>
      <c r="C357" s="137" t="s">
        <v>697</v>
      </c>
      <c r="D357" s="137" t="s">
        <v>154</v>
      </c>
      <c r="E357" s="138" t="s">
        <v>698</v>
      </c>
      <c r="F357" s="139" t="s">
        <v>699</v>
      </c>
      <c r="G357" s="140" t="s">
        <v>82</v>
      </c>
      <c r="H357" s="141">
        <v>4.7880000000000003</v>
      </c>
      <c r="I357" s="142"/>
      <c r="J357" s="143">
        <f>ROUND(I357*H357,2)</f>
        <v>0</v>
      </c>
      <c r="K357" s="139" t="s">
        <v>1236</v>
      </c>
      <c r="L357" s="35"/>
      <c r="M357" s="144" t="s">
        <v>3</v>
      </c>
      <c r="N357" s="145" t="s">
        <v>40</v>
      </c>
      <c r="O357" s="55"/>
      <c r="P357" s="146">
        <f>O357*H357</f>
        <v>0</v>
      </c>
      <c r="Q357" s="146">
        <v>0</v>
      </c>
      <c r="R357" s="146">
        <f>Q357*H357</f>
        <v>0</v>
      </c>
      <c r="S357" s="146">
        <v>0</v>
      </c>
      <c r="T357" s="147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48" t="s">
        <v>196</v>
      </c>
      <c r="AT357" s="148" t="s">
        <v>154</v>
      </c>
      <c r="AU357" s="148" t="s">
        <v>79</v>
      </c>
      <c r="AY357" s="19" t="s">
        <v>151</v>
      </c>
      <c r="BE357" s="149">
        <f>IF(N357="základní",J357,0)</f>
        <v>0</v>
      </c>
      <c r="BF357" s="149">
        <f>IF(N357="snížená",J357,0)</f>
        <v>0</v>
      </c>
      <c r="BG357" s="149">
        <f>IF(N357="zákl. přenesená",J357,0)</f>
        <v>0</v>
      </c>
      <c r="BH357" s="149">
        <f>IF(N357="sníž. přenesená",J357,0)</f>
        <v>0</v>
      </c>
      <c r="BI357" s="149">
        <f>IF(N357="nulová",J357,0)</f>
        <v>0</v>
      </c>
      <c r="BJ357" s="19" t="s">
        <v>77</v>
      </c>
      <c r="BK357" s="149">
        <f>ROUND(I357*H357,2)</f>
        <v>0</v>
      </c>
      <c r="BL357" s="19" t="s">
        <v>196</v>
      </c>
      <c r="BM357" s="148" t="s">
        <v>700</v>
      </c>
    </row>
    <row r="358" spans="1:65" s="2" customFormat="1">
      <c r="A358" s="34"/>
      <c r="B358" s="35"/>
      <c r="C358" s="34"/>
      <c r="D358" s="150" t="s">
        <v>160</v>
      </c>
      <c r="E358" s="34"/>
      <c r="F358" s="151" t="s">
        <v>701</v>
      </c>
      <c r="G358" s="34"/>
      <c r="H358" s="34"/>
      <c r="I358" s="152"/>
      <c r="J358" s="34"/>
      <c r="K358" s="34"/>
      <c r="L358" s="35"/>
      <c r="M358" s="153"/>
      <c r="N358" s="154"/>
      <c r="O358" s="55"/>
      <c r="P358" s="55"/>
      <c r="Q358" s="55"/>
      <c r="R358" s="55"/>
      <c r="S358" s="55"/>
      <c r="T358" s="56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9" t="s">
        <v>160</v>
      </c>
      <c r="AU358" s="19" t="s">
        <v>79</v>
      </c>
    </row>
    <row r="359" spans="1:65" s="13" customFormat="1">
      <c r="B359" s="155"/>
      <c r="D359" s="156" t="s">
        <v>162</v>
      </c>
      <c r="E359" s="157" t="s">
        <v>3</v>
      </c>
      <c r="F359" s="158" t="s">
        <v>85</v>
      </c>
      <c r="H359" s="159">
        <v>4.7880000000000003</v>
      </c>
      <c r="I359" s="160"/>
      <c r="L359" s="155"/>
      <c r="M359" s="161"/>
      <c r="N359" s="162"/>
      <c r="O359" s="162"/>
      <c r="P359" s="162"/>
      <c r="Q359" s="162"/>
      <c r="R359" s="162"/>
      <c r="S359" s="162"/>
      <c r="T359" s="163"/>
      <c r="AT359" s="157" t="s">
        <v>162</v>
      </c>
      <c r="AU359" s="157" t="s">
        <v>79</v>
      </c>
      <c r="AV359" s="13" t="s">
        <v>79</v>
      </c>
      <c r="AW359" s="13" t="s">
        <v>31</v>
      </c>
      <c r="AX359" s="13" t="s">
        <v>77</v>
      </c>
      <c r="AY359" s="157" t="s">
        <v>151</v>
      </c>
    </row>
    <row r="360" spans="1:65" s="2" customFormat="1" ht="37.9" customHeight="1">
      <c r="A360" s="34"/>
      <c r="B360" s="136"/>
      <c r="C360" s="137" t="s">
        <v>702</v>
      </c>
      <c r="D360" s="137" t="s">
        <v>154</v>
      </c>
      <c r="E360" s="138" t="s">
        <v>703</v>
      </c>
      <c r="F360" s="139" t="s">
        <v>704</v>
      </c>
      <c r="G360" s="140" t="s">
        <v>82</v>
      </c>
      <c r="H360" s="141">
        <v>4.7880000000000003</v>
      </c>
      <c r="I360" s="142"/>
      <c r="J360" s="143">
        <f>ROUND(I360*H360,2)</f>
        <v>0</v>
      </c>
      <c r="K360" s="139" t="s">
        <v>1236</v>
      </c>
      <c r="L360" s="35"/>
      <c r="M360" s="144" t="s">
        <v>3</v>
      </c>
      <c r="N360" s="145" t="s">
        <v>40</v>
      </c>
      <c r="O360" s="55"/>
      <c r="P360" s="146">
        <f>O360*H360</f>
        <v>0</v>
      </c>
      <c r="Q360" s="146">
        <v>9.0880000000000006E-3</v>
      </c>
      <c r="R360" s="146">
        <f>Q360*H360</f>
        <v>4.3513344000000002E-2</v>
      </c>
      <c r="S360" s="146">
        <v>0</v>
      </c>
      <c r="T360" s="147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48" t="s">
        <v>196</v>
      </c>
      <c r="AT360" s="148" t="s">
        <v>154</v>
      </c>
      <c r="AU360" s="148" t="s">
        <v>79</v>
      </c>
      <c r="AY360" s="19" t="s">
        <v>151</v>
      </c>
      <c r="BE360" s="149">
        <f>IF(N360="základní",J360,0)</f>
        <v>0</v>
      </c>
      <c r="BF360" s="149">
        <f>IF(N360="snížená",J360,0)</f>
        <v>0</v>
      </c>
      <c r="BG360" s="149">
        <f>IF(N360="zákl. přenesená",J360,0)</f>
        <v>0</v>
      </c>
      <c r="BH360" s="149">
        <f>IF(N360="sníž. přenesená",J360,0)</f>
        <v>0</v>
      </c>
      <c r="BI360" s="149">
        <f>IF(N360="nulová",J360,0)</f>
        <v>0</v>
      </c>
      <c r="BJ360" s="19" t="s">
        <v>77</v>
      </c>
      <c r="BK360" s="149">
        <f>ROUND(I360*H360,2)</f>
        <v>0</v>
      </c>
      <c r="BL360" s="19" t="s">
        <v>196</v>
      </c>
      <c r="BM360" s="148" t="s">
        <v>705</v>
      </c>
    </row>
    <row r="361" spans="1:65" s="2" customFormat="1">
      <c r="A361" s="34"/>
      <c r="B361" s="35"/>
      <c r="C361" s="34"/>
      <c r="D361" s="150" t="s">
        <v>160</v>
      </c>
      <c r="E361" s="34"/>
      <c r="F361" s="151" t="s">
        <v>706</v>
      </c>
      <c r="G361" s="34"/>
      <c r="H361" s="34"/>
      <c r="I361" s="152"/>
      <c r="J361" s="34"/>
      <c r="K361" s="34"/>
      <c r="L361" s="35"/>
      <c r="M361" s="153"/>
      <c r="N361" s="154"/>
      <c r="O361" s="55"/>
      <c r="P361" s="55"/>
      <c r="Q361" s="55"/>
      <c r="R361" s="55"/>
      <c r="S361" s="55"/>
      <c r="T361" s="56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T361" s="19" t="s">
        <v>160</v>
      </c>
      <c r="AU361" s="19" t="s">
        <v>79</v>
      </c>
    </row>
    <row r="362" spans="1:65" s="2" customFormat="1" ht="24.2" customHeight="1">
      <c r="A362" s="34"/>
      <c r="B362" s="136"/>
      <c r="C362" s="179" t="s">
        <v>707</v>
      </c>
      <c r="D362" s="179" t="s">
        <v>486</v>
      </c>
      <c r="E362" s="180" t="s">
        <v>708</v>
      </c>
      <c r="F362" s="181" t="s">
        <v>709</v>
      </c>
      <c r="G362" s="182" t="s">
        <v>82</v>
      </c>
      <c r="H362" s="183">
        <v>5.2670000000000003</v>
      </c>
      <c r="I362" s="184"/>
      <c r="J362" s="185">
        <f>ROUND(I362*H362,2)</f>
        <v>0</v>
      </c>
      <c r="K362" s="139" t="s">
        <v>1236</v>
      </c>
      <c r="L362" s="186"/>
      <c r="M362" s="187" t="s">
        <v>3</v>
      </c>
      <c r="N362" s="188" t="s">
        <v>40</v>
      </c>
      <c r="O362" s="55"/>
      <c r="P362" s="146">
        <f>O362*H362</f>
        <v>0</v>
      </c>
      <c r="Q362" s="146">
        <v>2.1999999999999999E-2</v>
      </c>
      <c r="R362" s="146">
        <f>Q362*H362</f>
        <v>0.115874</v>
      </c>
      <c r="S362" s="146">
        <v>0</v>
      </c>
      <c r="T362" s="147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48" t="s">
        <v>336</v>
      </c>
      <c r="AT362" s="148" t="s">
        <v>486</v>
      </c>
      <c r="AU362" s="148" t="s">
        <v>79</v>
      </c>
      <c r="AY362" s="19" t="s">
        <v>151</v>
      </c>
      <c r="BE362" s="149">
        <f>IF(N362="základní",J362,0)</f>
        <v>0</v>
      </c>
      <c r="BF362" s="149">
        <f>IF(N362="snížená",J362,0)</f>
        <v>0</v>
      </c>
      <c r="BG362" s="149">
        <f>IF(N362="zákl. přenesená",J362,0)</f>
        <v>0</v>
      </c>
      <c r="BH362" s="149">
        <f>IF(N362="sníž. přenesená",J362,0)</f>
        <v>0</v>
      </c>
      <c r="BI362" s="149">
        <f>IF(N362="nulová",J362,0)</f>
        <v>0</v>
      </c>
      <c r="BJ362" s="19" t="s">
        <v>77</v>
      </c>
      <c r="BK362" s="149">
        <f>ROUND(I362*H362,2)</f>
        <v>0</v>
      </c>
      <c r="BL362" s="19" t="s">
        <v>196</v>
      </c>
      <c r="BM362" s="148" t="s">
        <v>710</v>
      </c>
    </row>
    <row r="363" spans="1:65" s="13" customFormat="1">
      <c r="B363" s="155"/>
      <c r="D363" s="156" t="s">
        <v>162</v>
      </c>
      <c r="F363" s="158" t="s">
        <v>711</v>
      </c>
      <c r="H363" s="159">
        <v>5.2670000000000003</v>
      </c>
      <c r="I363" s="160"/>
      <c r="L363" s="155"/>
      <c r="M363" s="161"/>
      <c r="N363" s="162"/>
      <c r="O363" s="162"/>
      <c r="P363" s="162"/>
      <c r="Q363" s="162"/>
      <c r="R363" s="162"/>
      <c r="S363" s="162"/>
      <c r="T363" s="163"/>
      <c r="AT363" s="157" t="s">
        <v>162</v>
      </c>
      <c r="AU363" s="157" t="s">
        <v>79</v>
      </c>
      <c r="AV363" s="13" t="s">
        <v>79</v>
      </c>
      <c r="AW363" s="13" t="s">
        <v>4</v>
      </c>
      <c r="AX363" s="13" t="s">
        <v>77</v>
      </c>
      <c r="AY363" s="157" t="s">
        <v>151</v>
      </c>
    </row>
    <row r="364" spans="1:65" s="2" customFormat="1" ht="37.9" customHeight="1">
      <c r="A364" s="34"/>
      <c r="B364" s="136"/>
      <c r="C364" s="137" t="s">
        <v>712</v>
      </c>
      <c r="D364" s="137" t="s">
        <v>154</v>
      </c>
      <c r="E364" s="138" t="s">
        <v>713</v>
      </c>
      <c r="F364" s="139" t="s">
        <v>714</v>
      </c>
      <c r="G364" s="140" t="s">
        <v>82</v>
      </c>
      <c r="H364" s="141">
        <v>4.7880000000000003</v>
      </c>
      <c r="I364" s="142"/>
      <c r="J364" s="143">
        <f>ROUND(I364*H364,2)</f>
        <v>0</v>
      </c>
      <c r="K364" s="139" t="s">
        <v>1236</v>
      </c>
      <c r="L364" s="35"/>
      <c r="M364" s="144" t="s">
        <v>3</v>
      </c>
      <c r="N364" s="145" t="s">
        <v>40</v>
      </c>
      <c r="O364" s="55"/>
      <c r="P364" s="146">
        <f>O364*H364</f>
        <v>0</v>
      </c>
      <c r="Q364" s="146">
        <v>0</v>
      </c>
      <c r="R364" s="146">
        <f>Q364*H364</f>
        <v>0</v>
      </c>
      <c r="S364" s="146">
        <v>0</v>
      </c>
      <c r="T364" s="147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48" t="s">
        <v>196</v>
      </c>
      <c r="AT364" s="148" t="s">
        <v>154</v>
      </c>
      <c r="AU364" s="148" t="s">
        <v>79</v>
      </c>
      <c r="AY364" s="19" t="s">
        <v>151</v>
      </c>
      <c r="BE364" s="149">
        <f>IF(N364="základní",J364,0)</f>
        <v>0</v>
      </c>
      <c r="BF364" s="149">
        <f>IF(N364="snížená",J364,0)</f>
        <v>0</v>
      </c>
      <c r="BG364" s="149">
        <f>IF(N364="zákl. přenesená",J364,0)</f>
        <v>0</v>
      </c>
      <c r="BH364" s="149">
        <f>IF(N364="sníž. přenesená",J364,0)</f>
        <v>0</v>
      </c>
      <c r="BI364" s="149">
        <f>IF(N364="nulová",J364,0)</f>
        <v>0</v>
      </c>
      <c r="BJ364" s="19" t="s">
        <v>77</v>
      </c>
      <c r="BK364" s="149">
        <f>ROUND(I364*H364,2)</f>
        <v>0</v>
      </c>
      <c r="BL364" s="19" t="s">
        <v>196</v>
      </c>
      <c r="BM364" s="148" t="s">
        <v>715</v>
      </c>
    </row>
    <row r="365" spans="1:65" s="2" customFormat="1">
      <c r="A365" s="34"/>
      <c r="B365" s="35"/>
      <c r="C365" s="34"/>
      <c r="D365" s="150" t="s">
        <v>160</v>
      </c>
      <c r="E365" s="34"/>
      <c r="F365" s="151" t="s">
        <v>716</v>
      </c>
      <c r="G365" s="34"/>
      <c r="H365" s="34"/>
      <c r="I365" s="152"/>
      <c r="J365" s="34"/>
      <c r="K365" s="34"/>
      <c r="L365" s="35"/>
      <c r="M365" s="153"/>
      <c r="N365" s="154"/>
      <c r="O365" s="55"/>
      <c r="P365" s="55"/>
      <c r="Q365" s="55"/>
      <c r="R365" s="55"/>
      <c r="S365" s="55"/>
      <c r="T365" s="56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9" t="s">
        <v>160</v>
      </c>
      <c r="AU365" s="19" t="s">
        <v>79</v>
      </c>
    </row>
    <row r="366" spans="1:65" s="13" customFormat="1">
      <c r="B366" s="155"/>
      <c r="D366" s="156" t="s">
        <v>162</v>
      </c>
      <c r="E366" s="157" t="s">
        <v>3</v>
      </c>
      <c r="F366" s="158" t="s">
        <v>85</v>
      </c>
      <c r="H366" s="159">
        <v>4.7880000000000003</v>
      </c>
      <c r="I366" s="160"/>
      <c r="L366" s="155"/>
      <c r="M366" s="161"/>
      <c r="N366" s="162"/>
      <c r="O366" s="162"/>
      <c r="P366" s="162"/>
      <c r="Q366" s="162"/>
      <c r="R366" s="162"/>
      <c r="S366" s="162"/>
      <c r="T366" s="163"/>
      <c r="AT366" s="157" t="s">
        <v>162</v>
      </c>
      <c r="AU366" s="157" t="s">
        <v>79</v>
      </c>
      <c r="AV366" s="13" t="s">
        <v>79</v>
      </c>
      <c r="AW366" s="13" t="s">
        <v>31</v>
      </c>
      <c r="AX366" s="13" t="s">
        <v>77</v>
      </c>
      <c r="AY366" s="157" t="s">
        <v>151</v>
      </c>
    </row>
    <row r="367" spans="1:65" s="2" customFormat="1" ht="24.2" customHeight="1">
      <c r="A367" s="34"/>
      <c r="B367" s="136"/>
      <c r="C367" s="137" t="s">
        <v>717</v>
      </c>
      <c r="D367" s="137" t="s">
        <v>154</v>
      </c>
      <c r="E367" s="138" t="s">
        <v>718</v>
      </c>
      <c r="F367" s="139" t="s">
        <v>719</v>
      </c>
      <c r="G367" s="140" t="s">
        <v>82</v>
      </c>
      <c r="H367" s="141">
        <v>4.7880000000000003</v>
      </c>
      <c r="I367" s="142"/>
      <c r="J367" s="143">
        <f>ROUND(I367*H367,2)</f>
        <v>0</v>
      </c>
      <c r="K367" s="139" t="s">
        <v>1236</v>
      </c>
      <c r="L367" s="35"/>
      <c r="M367" s="144" t="s">
        <v>3</v>
      </c>
      <c r="N367" s="145" t="s">
        <v>40</v>
      </c>
      <c r="O367" s="55"/>
      <c r="P367" s="146">
        <f>O367*H367</f>
        <v>0</v>
      </c>
      <c r="Q367" s="146">
        <v>2.9999999999999997E-4</v>
      </c>
      <c r="R367" s="146">
        <f>Q367*H367</f>
        <v>1.4364E-3</v>
      </c>
      <c r="S367" s="146">
        <v>0</v>
      </c>
      <c r="T367" s="147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48" t="s">
        <v>196</v>
      </c>
      <c r="AT367" s="148" t="s">
        <v>154</v>
      </c>
      <c r="AU367" s="148" t="s">
        <v>79</v>
      </c>
      <c r="AY367" s="19" t="s">
        <v>151</v>
      </c>
      <c r="BE367" s="149">
        <f>IF(N367="základní",J367,0)</f>
        <v>0</v>
      </c>
      <c r="BF367" s="149">
        <f>IF(N367="snížená",J367,0)</f>
        <v>0</v>
      </c>
      <c r="BG367" s="149">
        <f>IF(N367="zákl. přenesená",J367,0)</f>
        <v>0</v>
      </c>
      <c r="BH367" s="149">
        <f>IF(N367="sníž. přenesená",J367,0)</f>
        <v>0</v>
      </c>
      <c r="BI367" s="149">
        <f>IF(N367="nulová",J367,0)</f>
        <v>0</v>
      </c>
      <c r="BJ367" s="19" t="s">
        <v>77</v>
      </c>
      <c r="BK367" s="149">
        <f>ROUND(I367*H367,2)</f>
        <v>0</v>
      </c>
      <c r="BL367" s="19" t="s">
        <v>196</v>
      </c>
      <c r="BM367" s="148" t="s">
        <v>720</v>
      </c>
    </row>
    <row r="368" spans="1:65" s="2" customFormat="1">
      <c r="A368" s="34"/>
      <c r="B368" s="35"/>
      <c r="C368" s="34"/>
      <c r="D368" s="150" t="s">
        <v>160</v>
      </c>
      <c r="E368" s="34"/>
      <c r="F368" s="151" t="s">
        <v>721</v>
      </c>
      <c r="G368" s="34"/>
      <c r="H368" s="34"/>
      <c r="I368" s="152"/>
      <c r="J368" s="34"/>
      <c r="K368" s="34"/>
      <c r="L368" s="35"/>
      <c r="M368" s="153"/>
      <c r="N368" s="154"/>
      <c r="O368" s="55"/>
      <c r="P368" s="55"/>
      <c r="Q368" s="55"/>
      <c r="R368" s="55"/>
      <c r="S368" s="55"/>
      <c r="T368" s="56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9" t="s">
        <v>160</v>
      </c>
      <c r="AU368" s="19" t="s">
        <v>79</v>
      </c>
    </row>
    <row r="369" spans="1:65" s="13" customFormat="1">
      <c r="B369" s="155"/>
      <c r="D369" s="156" t="s">
        <v>162</v>
      </c>
      <c r="E369" s="157" t="s">
        <v>3</v>
      </c>
      <c r="F369" s="158" t="s">
        <v>85</v>
      </c>
      <c r="H369" s="159">
        <v>4.7880000000000003</v>
      </c>
      <c r="I369" s="160"/>
      <c r="L369" s="155"/>
      <c r="M369" s="161"/>
      <c r="N369" s="162"/>
      <c r="O369" s="162"/>
      <c r="P369" s="162"/>
      <c r="Q369" s="162"/>
      <c r="R369" s="162"/>
      <c r="S369" s="162"/>
      <c r="T369" s="163"/>
      <c r="AT369" s="157" t="s">
        <v>162</v>
      </c>
      <c r="AU369" s="157" t="s">
        <v>79</v>
      </c>
      <c r="AV369" s="13" t="s">
        <v>79</v>
      </c>
      <c r="AW369" s="13" t="s">
        <v>31</v>
      </c>
      <c r="AX369" s="13" t="s">
        <v>77</v>
      </c>
      <c r="AY369" s="157" t="s">
        <v>151</v>
      </c>
    </row>
    <row r="370" spans="1:65" s="2" customFormat="1" ht="37.9" customHeight="1">
      <c r="A370" s="34"/>
      <c r="B370" s="136"/>
      <c r="C370" s="137" t="s">
        <v>722</v>
      </c>
      <c r="D370" s="137" t="s">
        <v>154</v>
      </c>
      <c r="E370" s="138" t="s">
        <v>723</v>
      </c>
      <c r="F370" s="139" t="s">
        <v>724</v>
      </c>
      <c r="G370" s="140" t="s">
        <v>181</v>
      </c>
      <c r="H370" s="141">
        <v>0.6</v>
      </c>
      <c r="I370" s="142"/>
      <c r="J370" s="143">
        <f>ROUND(I370*H370,2)</f>
        <v>0</v>
      </c>
      <c r="K370" s="139" t="s">
        <v>1236</v>
      </c>
      <c r="L370" s="35"/>
      <c r="M370" s="144" t="s">
        <v>3</v>
      </c>
      <c r="N370" s="145" t="s">
        <v>40</v>
      </c>
      <c r="O370" s="55"/>
      <c r="P370" s="146">
        <f>O370*H370</f>
        <v>0</v>
      </c>
      <c r="Q370" s="146">
        <v>2.0000000000000001E-4</v>
      </c>
      <c r="R370" s="146">
        <f>Q370*H370</f>
        <v>1.2E-4</v>
      </c>
      <c r="S370" s="146">
        <v>0</v>
      </c>
      <c r="T370" s="147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48" t="s">
        <v>196</v>
      </c>
      <c r="AT370" s="148" t="s">
        <v>154</v>
      </c>
      <c r="AU370" s="148" t="s">
        <v>79</v>
      </c>
      <c r="AY370" s="19" t="s">
        <v>151</v>
      </c>
      <c r="BE370" s="149">
        <f>IF(N370="základní",J370,0)</f>
        <v>0</v>
      </c>
      <c r="BF370" s="149">
        <f>IF(N370="snížená",J370,0)</f>
        <v>0</v>
      </c>
      <c r="BG370" s="149">
        <f>IF(N370="zákl. přenesená",J370,0)</f>
        <v>0</v>
      </c>
      <c r="BH370" s="149">
        <f>IF(N370="sníž. přenesená",J370,0)</f>
        <v>0</v>
      </c>
      <c r="BI370" s="149">
        <f>IF(N370="nulová",J370,0)</f>
        <v>0</v>
      </c>
      <c r="BJ370" s="19" t="s">
        <v>77</v>
      </c>
      <c r="BK370" s="149">
        <f>ROUND(I370*H370,2)</f>
        <v>0</v>
      </c>
      <c r="BL370" s="19" t="s">
        <v>196</v>
      </c>
      <c r="BM370" s="148" t="s">
        <v>725</v>
      </c>
    </row>
    <row r="371" spans="1:65" s="2" customFormat="1">
      <c r="A371" s="34"/>
      <c r="B371" s="35"/>
      <c r="C371" s="34"/>
      <c r="D371" s="150" t="s">
        <v>160</v>
      </c>
      <c r="E371" s="34"/>
      <c r="F371" s="151" t="s">
        <v>726</v>
      </c>
      <c r="G371" s="34"/>
      <c r="H371" s="34"/>
      <c r="I371" s="152"/>
      <c r="J371" s="34"/>
      <c r="K371" s="34"/>
      <c r="L371" s="35"/>
      <c r="M371" s="153"/>
      <c r="N371" s="154"/>
      <c r="O371" s="55"/>
      <c r="P371" s="55"/>
      <c r="Q371" s="55"/>
      <c r="R371" s="55"/>
      <c r="S371" s="55"/>
      <c r="T371" s="56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T371" s="19" t="s">
        <v>160</v>
      </c>
      <c r="AU371" s="19" t="s">
        <v>79</v>
      </c>
    </row>
    <row r="372" spans="1:65" s="13" customFormat="1">
      <c r="B372" s="155"/>
      <c r="D372" s="156" t="s">
        <v>162</v>
      </c>
      <c r="E372" s="157" t="s">
        <v>3</v>
      </c>
      <c r="F372" s="158" t="s">
        <v>727</v>
      </c>
      <c r="H372" s="159">
        <v>0.6</v>
      </c>
      <c r="I372" s="160"/>
      <c r="L372" s="155"/>
      <c r="M372" s="161"/>
      <c r="N372" s="162"/>
      <c r="O372" s="162"/>
      <c r="P372" s="162"/>
      <c r="Q372" s="162"/>
      <c r="R372" s="162"/>
      <c r="S372" s="162"/>
      <c r="T372" s="163"/>
      <c r="AT372" s="157" t="s">
        <v>162</v>
      </c>
      <c r="AU372" s="157" t="s">
        <v>79</v>
      </c>
      <c r="AV372" s="13" t="s">
        <v>79</v>
      </c>
      <c r="AW372" s="13" t="s">
        <v>31</v>
      </c>
      <c r="AX372" s="13" t="s">
        <v>77</v>
      </c>
      <c r="AY372" s="157" t="s">
        <v>151</v>
      </c>
    </row>
    <row r="373" spans="1:65" s="2" customFormat="1" ht="21.75" customHeight="1">
      <c r="A373" s="34"/>
      <c r="B373" s="136"/>
      <c r="C373" s="179" t="s">
        <v>728</v>
      </c>
      <c r="D373" s="179" t="s">
        <v>486</v>
      </c>
      <c r="E373" s="180" t="s">
        <v>729</v>
      </c>
      <c r="F373" s="181" t="s">
        <v>730</v>
      </c>
      <c r="G373" s="182" t="s">
        <v>181</v>
      </c>
      <c r="H373" s="183">
        <v>0.66</v>
      </c>
      <c r="I373" s="184"/>
      <c r="J373" s="185">
        <f>ROUND(I373*H373,2)</f>
        <v>0</v>
      </c>
      <c r="K373" s="139" t="s">
        <v>1236</v>
      </c>
      <c r="L373" s="186"/>
      <c r="M373" s="187" t="s">
        <v>3</v>
      </c>
      <c r="N373" s="188" t="s">
        <v>40</v>
      </c>
      <c r="O373" s="55"/>
      <c r="P373" s="146">
        <f>O373*H373</f>
        <v>0</v>
      </c>
      <c r="Q373" s="146">
        <v>2.5999999999999998E-4</v>
      </c>
      <c r="R373" s="146">
        <f>Q373*H373</f>
        <v>1.716E-4</v>
      </c>
      <c r="S373" s="146">
        <v>0</v>
      </c>
      <c r="T373" s="147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48" t="s">
        <v>336</v>
      </c>
      <c r="AT373" s="148" t="s">
        <v>486</v>
      </c>
      <c r="AU373" s="148" t="s">
        <v>79</v>
      </c>
      <c r="AY373" s="19" t="s">
        <v>151</v>
      </c>
      <c r="BE373" s="149">
        <f>IF(N373="základní",J373,0)</f>
        <v>0</v>
      </c>
      <c r="BF373" s="149">
        <f>IF(N373="snížená",J373,0)</f>
        <v>0</v>
      </c>
      <c r="BG373" s="149">
        <f>IF(N373="zákl. přenesená",J373,0)</f>
        <v>0</v>
      </c>
      <c r="BH373" s="149">
        <f>IF(N373="sníž. přenesená",J373,0)</f>
        <v>0</v>
      </c>
      <c r="BI373" s="149">
        <f>IF(N373="nulová",J373,0)</f>
        <v>0</v>
      </c>
      <c r="BJ373" s="19" t="s">
        <v>77</v>
      </c>
      <c r="BK373" s="149">
        <f>ROUND(I373*H373,2)</f>
        <v>0</v>
      </c>
      <c r="BL373" s="19" t="s">
        <v>196</v>
      </c>
      <c r="BM373" s="148" t="s">
        <v>731</v>
      </c>
    </row>
    <row r="374" spans="1:65" s="13" customFormat="1">
      <c r="B374" s="155"/>
      <c r="D374" s="156" t="s">
        <v>162</v>
      </c>
      <c r="F374" s="158" t="s">
        <v>732</v>
      </c>
      <c r="H374" s="159">
        <v>0.66</v>
      </c>
      <c r="I374" s="160"/>
      <c r="L374" s="155"/>
      <c r="M374" s="161"/>
      <c r="N374" s="162"/>
      <c r="O374" s="162"/>
      <c r="P374" s="162"/>
      <c r="Q374" s="162"/>
      <c r="R374" s="162"/>
      <c r="S374" s="162"/>
      <c r="T374" s="163"/>
      <c r="AT374" s="157" t="s">
        <v>162</v>
      </c>
      <c r="AU374" s="157" t="s">
        <v>79</v>
      </c>
      <c r="AV374" s="13" t="s">
        <v>79</v>
      </c>
      <c r="AW374" s="13" t="s">
        <v>4</v>
      </c>
      <c r="AX374" s="13" t="s">
        <v>77</v>
      </c>
      <c r="AY374" s="157" t="s">
        <v>151</v>
      </c>
    </row>
    <row r="375" spans="1:65" s="2" customFormat="1" ht="49.15" customHeight="1">
      <c r="A375" s="34"/>
      <c r="B375" s="136"/>
      <c r="C375" s="137" t="s">
        <v>733</v>
      </c>
      <c r="D375" s="137" t="s">
        <v>154</v>
      </c>
      <c r="E375" s="138" t="s">
        <v>734</v>
      </c>
      <c r="F375" s="139" t="s">
        <v>735</v>
      </c>
      <c r="G375" s="140" t="s">
        <v>314</v>
      </c>
      <c r="H375" s="141">
        <v>0.20300000000000001</v>
      </c>
      <c r="I375" s="142"/>
      <c r="J375" s="143">
        <f>ROUND(I375*H375,2)</f>
        <v>0</v>
      </c>
      <c r="K375" s="139" t="s">
        <v>1236</v>
      </c>
      <c r="L375" s="35"/>
      <c r="M375" s="144" t="s">
        <v>3</v>
      </c>
      <c r="N375" s="145" t="s">
        <v>40</v>
      </c>
      <c r="O375" s="55"/>
      <c r="P375" s="146">
        <f>O375*H375</f>
        <v>0</v>
      </c>
      <c r="Q375" s="146">
        <v>0</v>
      </c>
      <c r="R375" s="146">
        <f>Q375*H375</f>
        <v>0</v>
      </c>
      <c r="S375" s="146">
        <v>0</v>
      </c>
      <c r="T375" s="147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48" t="s">
        <v>196</v>
      </c>
      <c r="AT375" s="148" t="s">
        <v>154</v>
      </c>
      <c r="AU375" s="148" t="s">
        <v>79</v>
      </c>
      <c r="AY375" s="19" t="s">
        <v>151</v>
      </c>
      <c r="BE375" s="149">
        <f>IF(N375="základní",J375,0)</f>
        <v>0</v>
      </c>
      <c r="BF375" s="149">
        <f>IF(N375="snížená",J375,0)</f>
        <v>0</v>
      </c>
      <c r="BG375" s="149">
        <f>IF(N375="zákl. přenesená",J375,0)</f>
        <v>0</v>
      </c>
      <c r="BH375" s="149">
        <f>IF(N375="sníž. přenesená",J375,0)</f>
        <v>0</v>
      </c>
      <c r="BI375" s="149">
        <f>IF(N375="nulová",J375,0)</f>
        <v>0</v>
      </c>
      <c r="BJ375" s="19" t="s">
        <v>77</v>
      </c>
      <c r="BK375" s="149">
        <f>ROUND(I375*H375,2)</f>
        <v>0</v>
      </c>
      <c r="BL375" s="19" t="s">
        <v>196</v>
      </c>
      <c r="BM375" s="148" t="s">
        <v>736</v>
      </c>
    </row>
    <row r="376" spans="1:65" s="2" customFormat="1">
      <c r="A376" s="34"/>
      <c r="B376" s="35"/>
      <c r="C376" s="34"/>
      <c r="D376" s="150" t="s">
        <v>160</v>
      </c>
      <c r="E376" s="34"/>
      <c r="F376" s="151" t="s">
        <v>737</v>
      </c>
      <c r="G376" s="34"/>
      <c r="H376" s="34"/>
      <c r="I376" s="152"/>
      <c r="J376" s="34"/>
      <c r="K376" s="34"/>
      <c r="L376" s="35"/>
      <c r="M376" s="153"/>
      <c r="N376" s="154"/>
      <c r="O376" s="55"/>
      <c r="P376" s="55"/>
      <c r="Q376" s="55"/>
      <c r="R376" s="55"/>
      <c r="S376" s="55"/>
      <c r="T376" s="56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9" t="s">
        <v>160</v>
      </c>
      <c r="AU376" s="19" t="s">
        <v>79</v>
      </c>
    </row>
    <row r="377" spans="1:65" s="12" customFormat="1" ht="20.85" customHeight="1">
      <c r="B377" s="123"/>
      <c r="D377" s="124" t="s">
        <v>68</v>
      </c>
      <c r="E377" s="134" t="s">
        <v>738</v>
      </c>
      <c r="F377" s="134" t="s">
        <v>739</v>
      </c>
      <c r="I377" s="126"/>
      <c r="J377" s="135">
        <f>BK377</f>
        <v>0</v>
      </c>
      <c r="L377" s="123"/>
      <c r="M377" s="128"/>
      <c r="N377" s="129"/>
      <c r="O377" s="129"/>
      <c r="P377" s="130">
        <f>SUM(P378:P392)</f>
        <v>0</v>
      </c>
      <c r="Q377" s="129"/>
      <c r="R377" s="130">
        <f>SUM(R378:R392)</f>
        <v>4.1864890000000002E-2</v>
      </c>
      <c r="S377" s="129"/>
      <c r="T377" s="131">
        <f>SUM(T378:T392)</f>
        <v>0</v>
      </c>
      <c r="AR377" s="124" t="s">
        <v>79</v>
      </c>
      <c r="AT377" s="132" t="s">
        <v>68</v>
      </c>
      <c r="AU377" s="132" t="s">
        <v>79</v>
      </c>
      <c r="AY377" s="124" t="s">
        <v>151</v>
      </c>
      <c r="BK377" s="133">
        <f>SUM(BK378:BK392)</f>
        <v>0</v>
      </c>
    </row>
    <row r="378" spans="1:65" s="2" customFormat="1" ht="24.2" customHeight="1">
      <c r="A378" s="34"/>
      <c r="B378" s="136"/>
      <c r="C378" s="137" t="s">
        <v>740</v>
      </c>
      <c r="D378" s="137" t="s">
        <v>154</v>
      </c>
      <c r="E378" s="138" t="s">
        <v>741</v>
      </c>
      <c r="F378" s="139" t="s">
        <v>742</v>
      </c>
      <c r="G378" s="140" t="s">
        <v>82</v>
      </c>
      <c r="H378" s="141">
        <v>4.7880000000000003</v>
      </c>
      <c r="I378" s="142"/>
      <c r="J378" s="143">
        <f>ROUND(I378*H378,2)</f>
        <v>0</v>
      </c>
      <c r="K378" s="139" t="s">
        <v>1236</v>
      </c>
      <c r="L378" s="35"/>
      <c r="M378" s="144" t="s">
        <v>3</v>
      </c>
      <c r="N378" s="145" t="s">
        <v>40</v>
      </c>
      <c r="O378" s="55"/>
      <c r="P378" s="146">
        <f>O378*H378</f>
        <v>0</v>
      </c>
      <c r="Q378" s="146">
        <v>0</v>
      </c>
      <c r="R378" s="146">
        <f>Q378*H378</f>
        <v>0</v>
      </c>
      <c r="S378" s="146">
        <v>0</v>
      </c>
      <c r="T378" s="147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48" t="s">
        <v>196</v>
      </c>
      <c r="AT378" s="148" t="s">
        <v>154</v>
      </c>
      <c r="AU378" s="148" t="s">
        <v>84</v>
      </c>
      <c r="AY378" s="19" t="s">
        <v>151</v>
      </c>
      <c r="BE378" s="149">
        <f>IF(N378="základní",J378,0)</f>
        <v>0</v>
      </c>
      <c r="BF378" s="149">
        <f>IF(N378="snížená",J378,0)</f>
        <v>0</v>
      </c>
      <c r="BG378" s="149">
        <f>IF(N378="zákl. přenesená",J378,0)</f>
        <v>0</v>
      </c>
      <c r="BH378" s="149">
        <f>IF(N378="sníž. přenesená",J378,0)</f>
        <v>0</v>
      </c>
      <c r="BI378" s="149">
        <f>IF(N378="nulová",J378,0)</f>
        <v>0</v>
      </c>
      <c r="BJ378" s="19" t="s">
        <v>77</v>
      </c>
      <c r="BK378" s="149">
        <f>ROUND(I378*H378,2)</f>
        <v>0</v>
      </c>
      <c r="BL378" s="19" t="s">
        <v>196</v>
      </c>
      <c r="BM378" s="148" t="s">
        <v>743</v>
      </c>
    </row>
    <row r="379" spans="1:65" s="2" customFormat="1">
      <c r="A379" s="34"/>
      <c r="B379" s="35"/>
      <c r="C379" s="34"/>
      <c r="D379" s="150" t="s">
        <v>160</v>
      </c>
      <c r="E379" s="34"/>
      <c r="F379" s="151" t="s">
        <v>744</v>
      </c>
      <c r="G379" s="34"/>
      <c r="H379" s="34"/>
      <c r="I379" s="152"/>
      <c r="J379" s="34"/>
      <c r="K379" s="34"/>
      <c r="L379" s="35"/>
      <c r="M379" s="153"/>
      <c r="N379" s="154"/>
      <c r="O379" s="55"/>
      <c r="P379" s="55"/>
      <c r="Q379" s="55"/>
      <c r="R379" s="55"/>
      <c r="S379" s="55"/>
      <c r="T379" s="56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T379" s="19" t="s">
        <v>160</v>
      </c>
      <c r="AU379" s="19" t="s">
        <v>84</v>
      </c>
    </row>
    <row r="380" spans="1:65" s="13" customFormat="1">
      <c r="B380" s="155"/>
      <c r="D380" s="156" t="s">
        <v>162</v>
      </c>
      <c r="E380" s="157" t="s">
        <v>3</v>
      </c>
      <c r="F380" s="158" t="s">
        <v>85</v>
      </c>
      <c r="H380" s="159">
        <v>4.7880000000000003</v>
      </c>
      <c r="I380" s="160"/>
      <c r="L380" s="155"/>
      <c r="M380" s="161"/>
      <c r="N380" s="162"/>
      <c r="O380" s="162"/>
      <c r="P380" s="162"/>
      <c r="Q380" s="162"/>
      <c r="R380" s="162"/>
      <c r="S380" s="162"/>
      <c r="T380" s="163"/>
      <c r="AT380" s="157" t="s">
        <v>162</v>
      </c>
      <c r="AU380" s="157" t="s">
        <v>84</v>
      </c>
      <c r="AV380" s="13" t="s">
        <v>79</v>
      </c>
      <c r="AW380" s="13" t="s">
        <v>31</v>
      </c>
      <c r="AX380" s="13" t="s">
        <v>77</v>
      </c>
      <c r="AY380" s="157" t="s">
        <v>151</v>
      </c>
    </row>
    <row r="381" spans="1:65" s="2" customFormat="1" ht="24.2" customHeight="1">
      <c r="A381" s="34"/>
      <c r="B381" s="136"/>
      <c r="C381" s="137" t="s">
        <v>745</v>
      </c>
      <c r="D381" s="137" t="s">
        <v>154</v>
      </c>
      <c r="E381" s="138" t="s">
        <v>746</v>
      </c>
      <c r="F381" s="139" t="s">
        <v>747</v>
      </c>
      <c r="G381" s="140" t="s">
        <v>82</v>
      </c>
      <c r="H381" s="141">
        <v>9.39</v>
      </c>
      <c r="I381" s="142"/>
      <c r="J381" s="143">
        <f>ROUND(I381*H381,2)</f>
        <v>0</v>
      </c>
      <c r="K381" s="139" t="s">
        <v>1236</v>
      </c>
      <c r="L381" s="35"/>
      <c r="M381" s="144" t="s">
        <v>3</v>
      </c>
      <c r="N381" s="145" t="s">
        <v>40</v>
      </c>
      <c r="O381" s="55"/>
      <c r="P381" s="146">
        <f>O381*H381</f>
        <v>0</v>
      </c>
      <c r="Q381" s="146">
        <v>0</v>
      </c>
      <c r="R381" s="146">
        <f>Q381*H381</f>
        <v>0</v>
      </c>
      <c r="S381" s="146">
        <v>0</v>
      </c>
      <c r="T381" s="147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48" t="s">
        <v>196</v>
      </c>
      <c r="AT381" s="148" t="s">
        <v>154</v>
      </c>
      <c r="AU381" s="148" t="s">
        <v>84</v>
      </c>
      <c r="AY381" s="19" t="s">
        <v>151</v>
      </c>
      <c r="BE381" s="149">
        <f>IF(N381="základní",J381,0)</f>
        <v>0</v>
      </c>
      <c r="BF381" s="149">
        <f>IF(N381="snížená",J381,0)</f>
        <v>0</v>
      </c>
      <c r="BG381" s="149">
        <f>IF(N381="zákl. přenesená",J381,0)</f>
        <v>0</v>
      </c>
      <c r="BH381" s="149">
        <f>IF(N381="sníž. přenesená",J381,0)</f>
        <v>0</v>
      </c>
      <c r="BI381" s="149">
        <f>IF(N381="nulová",J381,0)</f>
        <v>0</v>
      </c>
      <c r="BJ381" s="19" t="s">
        <v>77</v>
      </c>
      <c r="BK381" s="149">
        <f>ROUND(I381*H381,2)</f>
        <v>0</v>
      </c>
      <c r="BL381" s="19" t="s">
        <v>196</v>
      </c>
      <c r="BM381" s="148" t="s">
        <v>748</v>
      </c>
    </row>
    <row r="382" spans="1:65" s="2" customFormat="1">
      <c r="A382" s="34"/>
      <c r="B382" s="35"/>
      <c r="C382" s="34"/>
      <c r="D382" s="150" t="s">
        <v>160</v>
      </c>
      <c r="E382" s="34"/>
      <c r="F382" s="151" t="s">
        <v>749</v>
      </c>
      <c r="G382" s="34"/>
      <c r="H382" s="34"/>
      <c r="I382" s="152"/>
      <c r="J382" s="34"/>
      <c r="K382" s="34"/>
      <c r="L382" s="35"/>
      <c r="M382" s="153"/>
      <c r="N382" s="154"/>
      <c r="O382" s="55"/>
      <c r="P382" s="55"/>
      <c r="Q382" s="55"/>
      <c r="R382" s="55"/>
      <c r="S382" s="55"/>
      <c r="T382" s="56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T382" s="19" t="s">
        <v>160</v>
      </c>
      <c r="AU382" s="19" t="s">
        <v>84</v>
      </c>
    </row>
    <row r="383" spans="1:65" s="13" customFormat="1" ht="22.5">
      <c r="B383" s="155"/>
      <c r="D383" s="156" t="s">
        <v>162</v>
      </c>
      <c r="E383" s="157" t="s">
        <v>3</v>
      </c>
      <c r="F383" s="158" t="s">
        <v>750</v>
      </c>
      <c r="H383" s="159">
        <v>9.39</v>
      </c>
      <c r="I383" s="160"/>
      <c r="L383" s="155"/>
      <c r="M383" s="161"/>
      <c r="N383" s="162"/>
      <c r="O383" s="162"/>
      <c r="P383" s="162"/>
      <c r="Q383" s="162"/>
      <c r="R383" s="162"/>
      <c r="S383" s="162"/>
      <c r="T383" s="163"/>
      <c r="AT383" s="157" t="s">
        <v>162</v>
      </c>
      <c r="AU383" s="157" t="s">
        <v>84</v>
      </c>
      <c r="AV383" s="13" t="s">
        <v>79</v>
      </c>
      <c r="AW383" s="13" t="s">
        <v>31</v>
      </c>
      <c r="AX383" s="13" t="s">
        <v>77</v>
      </c>
      <c r="AY383" s="157" t="s">
        <v>151</v>
      </c>
    </row>
    <row r="384" spans="1:65" s="2" customFormat="1" ht="24.2" customHeight="1">
      <c r="A384" s="34"/>
      <c r="B384" s="136"/>
      <c r="C384" s="179" t="s">
        <v>751</v>
      </c>
      <c r="D384" s="179" t="s">
        <v>486</v>
      </c>
      <c r="E384" s="180" t="s">
        <v>752</v>
      </c>
      <c r="F384" s="181" t="s">
        <v>753</v>
      </c>
      <c r="G384" s="182" t="s">
        <v>754</v>
      </c>
      <c r="H384" s="183">
        <v>21.266999999999999</v>
      </c>
      <c r="I384" s="184"/>
      <c r="J384" s="185">
        <f>ROUND(I384*H384,2)</f>
        <v>0</v>
      </c>
      <c r="K384" s="139" t="s">
        <v>1236</v>
      </c>
      <c r="L384" s="186"/>
      <c r="M384" s="187" t="s">
        <v>3</v>
      </c>
      <c r="N384" s="188" t="s">
        <v>40</v>
      </c>
      <c r="O384" s="55"/>
      <c r="P384" s="146">
        <f>O384*H384</f>
        <v>0</v>
      </c>
      <c r="Q384" s="146">
        <v>1E-3</v>
      </c>
      <c r="R384" s="146">
        <f>Q384*H384</f>
        <v>2.1267000000000001E-2</v>
      </c>
      <c r="S384" s="146">
        <v>0</v>
      </c>
      <c r="T384" s="147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48" t="s">
        <v>336</v>
      </c>
      <c r="AT384" s="148" t="s">
        <v>486</v>
      </c>
      <c r="AU384" s="148" t="s">
        <v>84</v>
      </c>
      <c r="AY384" s="19" t="s">
        <v>151</v>
      </c>
      <c r="BE384" s="149">
        <f>IF(N384="základní",J384,0)</f>
        <v>0</v>
      </c>
      <c r="BF384" s="149">
        <f>IF(N384="snížená",J384,0)</f>
        <v>0</v>
      </c>
      <c r="BG384" s="149">
        <f>IF(N384="zákl. přenesená",J384,0)</f>
        <v>0</v>
      </c>
      <c r="BH384" s="149">
        <f>IF(N384="sníž. přenesená",J384,0)</f>
        <v>0</v>
      </c>
      <c r="BI384" s="149">
        <f>IF(N384="nulová",J384,0)</f>
        <v>0</v>
      </c>
      <c r="BJ384" s="19" t="s">
        <v>77</v>
      </c>
      <c r="BK384" s="149">
        <f>ROUND(I384*H384,2)</f>
        <v>0</v>
      </c>
      <c r="BL384" s="19" t="s">
        <v>196</v>
      </c>
      <c r="BM384" s="148" t="s">
        <v>755</v>
      </c>
    </row>
    <row r="385" spans="1:65" s="2" customFormat="1" ht="19.5">
      <c r="A385" s="34"/>
      <c r="B385" s="35"/>
      <c r="C385" s="34"/>
      <c r="D385" s="156" t="s">
        <v>756</v>
      </c>
      <c r="E385" s="34"/>
      <c r="F385" s="189" t="s">
        <v>757</v>
      </c>
      <c r="G385" s="34"/>
      <c r="H385" s="34"/>
      <c r="I385" s="152"/>
      <c r="J385" s="34"/>
      <c r="K385" s="34"/>
      <c r="L385" s="35"/>
      <c r="M385" s="153"/>
      <c r="N385" s="154"/>
      <c r="O385" s="55"/>
      <c r="P385" s="55"/>
      <c r="Q385" s="55"/>
      <c r="R385" s="55"/>
      <c r="S385" s="55"/>
      <c r="T385" s="56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T385" s="19" t="s">
        <v>756</v>
      </c>
      <c r="AU385" s="19" t="s">
        <v>84</v>
      </c>
    </row>
    <row r="386" spans="1:65" s="13" customFormat="1">
      <c r="B386" s="155"/>
      <c r="D386" s="156" t="s">
        <v>162</v>
      </c>
      <c r="F386" s="158" t="s">
        <v>758</v>
      </c>
      <c r="H386" s="159">
        <v>21.266999999999999</v>
      </c>
      <c r="I386" s="160"/>
      <c r="L386" s="155"/>
      <c r="M386" s="161"/>
      <c r="N386" s="162"/>
      <c r="O386" s="162"/>
      <c r="P386" s="162"/>
      <c r="Q386" s="162"/>
      <c r="R386" s="162"/>
      <c r="S386" s="162"/>
      <c r="T386" s="163"/>
      <c r="AT386" s="157" t="s">
        <v>162</v>
      </c>
      <c r="AU386" s="157" t="s">
        <v>84</v>
      </c>
      <c r="AV386" s="13" t="s">
        <v>79</v>
      </c>
      <c r="AW386" s="13" t="s">
        <v>4</v>
      </c>
      <c r="AX386" s="13" t="s">
        <v>77</v>
      </c>
      <c r="AY386" s="157" t="s">
        <v>151</v>
      </c>
    </row>
    <row r="387" spans="1:65" s="2" customFormat="1" ht="24.2" customHeight="1">
      <c r="A387" s="34"/>
      <c r="B387" s="136"/>
      <c r="C387" s="137" t="s">
        <v>759</v>
      </c>
      <c r="D387" s="137" t="s">
        <v>154</v>
      </c>
      <c r="E387" s="138" t="s">
        <v>760</v>
      </c>
      <c r="F387" s="139" t="s">
        <v>761</v>
      </c>
      <c r="G387" s="140" t="s">
        <v>181</v>
      </c>
      <c r="H387" s="141">
        <v>17.59</v>
      </c>
      <c r="I387" s="142"/>
      <c r="J387" s="143">
        <f>ROUND(I387*H387,2)</f>
        <v>0</v>
      </c>
      <c r="K387" s="139" t="s">
        <v>1236</v>
      </c>
      <c r="L387" s="35"/>
      <c r="M387" s="144" t="s">
        <v>3</v>
      </c>
      <c r="N387" s="145" t="s">
        <v>40</v>
      </c>
      <c r="O387" s="55"/>
      <c r="P387" s="146">
        <f>O387*H387</f>
        <v>0</v>
      </c>
      <c r="Q387" s="146">
        <v>1.7000000000000001E-4</v>
      </c>
      <c r="R387" s="146">
        <f>Q387*H387</f>
        <v>2.9903E-3</v>
      </c>
      <c r="S387" s="146">
        <v>0</v>
      </c>
      <c r="T387" s="147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48" t="s">
        <v>196</v>
      </c>
      <c r="AT387" s="148" t="s">
        <v>154</v>
      </c>
      <c r="AU387" s="148" t="s">
        <v>84</v>
      </c>
      <c r="AY387" s="19" t="s">
        <v>151</v>
      </c>
      <c r="BE387" s="149">
        <f>IF(N387="základní",J387,0)</f>
        <v>0</v>
      </c>
      <c r="BF387" s="149">
        <f>IF(N387="snížená",J387,0)</f>
        <v>0</v>
      </c>
      <c r="BG387" s="149">
        <f>IF(N387="zákl. přenesená",J387,0)</f>
        <v>0</v>
      </c>
      <c r="BH387" s="149">
        <f>IF(N387="sníž. přenesená",J387,0)</f>
        <v>0</v>
      </c>
      <c r="BI387" s="149">
        <f>IF(N387="nulová",J387,0)</f>
        <v>0</v>
      </c>
      <c r="BJ387" s="19" t="s">
        <v>77</v>
      </c>
      <c r="BK387" s="149">
        <f>ROUND(I387*H387,2)</f>
        <v>0</v>
      </c>
      <c r="BL387" s="19" t="s">
        <v>196</v>
      </c>
      <c r="BM387" s="148" t="s">
        <v>762</v>
      </c>
    </row>
    <row r="388" spans="1:65" s="2" customFormat="1">
      <c r="A388" s="34"/>
      <c r="B388" s="35"/>
      <c r="C388" s="34"/>
      <c r="D388" s="150" t="s">
        <v>160</v>
      </c>
      <c r="E388" s="34"/>
      <c r="F388" s="151" t="s">
        <v>763</v>
      </c>
      <c r="G388" s="34"/>
      <c r="H388" s="34"/>
      <c r="I388" s="152"/>
      <c r="J388" s="34"/>
      <c r="K388" s="34"/>
      <c r="L388" s="35"/>
      <c r="M388" s="153"/>
      <c r="N388" s="154"/>
      <c r="O388" s="55"/>
      <c r="P388" s="55"/>
      <c r="Q388" s="55"/>
      <c r="R388" s="55"/>
      <c r="S388" s="55"/>
      <c r="T388" s="56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9" t="s">
        <v>160</v>
      </c>
      <c r="AU388" s="19" t="s">
        <v>84</v>
      </c>
    </row>
    <row r="389" spans="1:65" s="13" customFormat="1">
      <c r="B389" s="155"/>
      <c r="D389" s="156" t="s">
        <v>162</v>
      </c>
      <c r="E389" s="157" t="s">
        <v>3</v>
      </c>
      <c r="F389" s="158" t="s">
        <v>764</v>
      </c>
      <c r="H389" s="159">
        <v>17.59</v>
      </c>
      <c r="I389" s="160"/>
      <c r="L389" s="155"/>
      <c r="M389" s="161"/>
      <c r="N389" s="162"/>
      <c r="O389" s="162"/>
      <c r="P389" s="162"/>
      <c r="Q389" s="162"/>
      <c r="R389" s="162"/>
      <c r="S389" s="162"/>
      <c r="T389" s="163"/>
      <c r="AT389" s="157" t="s">
        <v>162</v>
      </c>
      <c r="AU389" s="157" t="s">
        <v>84</v>
      </c>
      <c r="AV389" s="13" t="s">
        <v>79</v>
      </c>
      <c r="AW389" s="13" t="s">
        <v>31</v>
      </c>
      <c r="AX389" s="13" t="s">
        <v>77</v>
      </c>
      <c r="AY389" s="157" t="s">
        <v>151</v>
      </c>
    </row>
    <row r="390" spans="1:65" s="2" customFormat="1" ht="16.5" customHeight="1">
      <c r="A390" s="34"/>
      <c r="B390" s="136"/>
      <c r="C390" s="179" t="s">
        <v>765</v>
      </c>
      <c r="D390" s="179" t="s">
        <v>486</v>
      </c>
      <c r="E390" s="180" t="s">
        <v>766</v>
      </c>
      <c r="F390" s="181" t="s">
        <v>767</v>
      </c>
      <c r="G390" s="182" t="s">
        <v>181</v>
      </c>
      <c r="H390" s="183">
        <v>19.349</v>
      </c>
      <c r="I390" s="184"/>
      <c r="J390" s="185">
        <f>ROUND(I390*H390,2)</f>
        <v>0</v>
      </c>
      <c r="K390" s="139" t="s">
        <v>1236</v>
      </c>
      <c r="L390" s="186"/>
      <c r="M390" s="187" t="s">
        <v>3</v>
      </c>
      <c r="N390" s="188" t="s">
        <v>40</v>
      </c>
      <c r="O390" s="55"/>
      <c r="P390" s="146">
        <f>O390*H390</f>
        <v>0</v>
      </c>
      <c r="Q390" s="146">
        <v>9.1E-4</v>
      </c>
      <c r="R390" s="146">
        <f>Q390*H390</f>
        <v>1.7607589999999999E-2</v>
      </c>
      <c r="S390" s="146">
        <v>0</v>
      </c>
      <c r="T390" s="147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48" t="s">
        <v>336</v>
      </c>
      <c r="AT390" s="148" t="s">
        <v>486</v>
      </c>
      <c r="AU390" s="148" t="s">
        <v>84</v>
      </c>
      <c r="AY390" s="19" t="s">
        <v>151</v>
      </c>
      <c r="BE390" s="149">
        <f>IF(N390="základní",J390,0)</f>
        <v>0</v>
      </c>
      <c r="BF390" s="149">
        <f>IF(N390="snížená",J390,0)</f>
        <v>0</v>
      </c>
      <c r="BG390" s="149">
        <f>IF(N390="zákl. přenesená",J390,0)</f>
        <v>0</v>
      </c>
      <c r="BH390" s="149">
        <f>IF(N390="sníž. přenesená",J390,0)</f>
        <v>0</v>
      </c>
      <c r="BI390" s="149">
        <f>IF(N390="nulová",J390,0)</f>
        <v>0</v>
      </c>
      <c r="BJ390" s="19" t="s">
        <v>77</v>
      </c>
      <c r="BK390" s="149">
        <f>ROUND(I390*H390,2)</f>
        <v>0</v>
      </c>
      <c r="BL390" s="19" t="s">
        <v>196</v>
      </c>
      <c r="BM390" s="148" t="s">
        <v>768</v>
      </c>
    </row>
    <row r="391" spans="1:65" s="2" customFormat="1" ht="19.5">
      <c r="A391" s="34"/>
      <c r="B391" s="35"/>
      <c r="C391" s="34"/>
      <c r="D391" s="156" t="s">
        <v>756</v>
      </c>
      <c r="E391" s="34"/>
      <c r="F391" s="189" t="s">
        <v>769</v>
      </c>
      <c r="G391" s="34"/>
      <c r="H391" s="34"/>
      <c r="I391" s="152"/>
      <c r="J391" s="34"/>
      <c r="K391" s="34"/>
      <c r="L391" s="35"/>
      <c r="M391" s="153"/>
      <c r="N391" s="154"/>
      <c r="O391" s="55"/>
      <c r="P391" s="55"/>
      <c r="Q391" s="55"/>
      <c r="R391" s="55"/>
      <c r="S391" s="55"/>
      <c r="T391" s="56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T391" s="19" t="s">
        <v>756</v>
      </c>
      <c r="AU391" s="19" t="s">
        <v>84</v>
      </c>
    </row>
    <row r="392" spans="1:65" s="13" customFormat="1">
      <c r="B392" s="155"/>
      <c r="D392" s="156" t="s">
        <v>162</v>
      </c>
      <c r="F392" s="158" t="s">
        <v>770</v>
      </c>
      <c r="H392" s="159">
        <v>19.349</v>
      </c>
      <c r="I392" s="160"/>
      <c r="L392" s="155"/>
      <c r="M392" s="161"/>
      <c r="N392" s="162"/>
      <c r="O392" s="162"/>
      <c r="P392" s="162"/>
      <c r="Q392" s="162"/>
      <c r="R392" s="162"/>
      <c r="S392" s="162"/>
      <c r="T392" s="163"/>
      <c r="AT392" s="157" t="s">
        <v>162</v>
      </c>
      <c r="AU392" s="157" t="s">
        <v>84</v>
      </c>
      <c r="AV392" s="13" t="s">
        <v>79</v>
      </c>
      <c r="AW392" s="13" t="s">
        <v>4</v>
      </c>
      <c r="AX392" s="13" t="s">
        <v>77</v>
      </c>
      <c r="AY392" s="157" t="s">
        <v>151</v>
      </c>
    </row>
    <row r="393" spans="1:65" s="12" customFormat="1" ht="22.9" customHeight="1">
      <c r="B393" s="123"/>
      <c r="D393" s="124" t="s">
        <v>68</v>
      </c>
      <c r="E393" s="134" t="s">
        <v>771</v>
      </c>
      <c r="F393" s="134" t="s">
        <v>772</v>
      </c>
      <c r="I393" s="126"/>
      <c r="J393" s="135">
        <f>BK393</f>
        <v>0</v>
      </c>
      <c r="L393" s="123"/>
      <c r="M393" s="128"/>
      <c r="N393" s="129"/>
      <c r="O393" s="129"/>
      <c r="P393" s="130">
        <f>SUM(P394:P434)</f>
        <v>0</v>
      </c>
      <c r="Q393" s="129"/>
      <c r="R393" s="130">
        <f>SUM(R394:R434)</f>
        <v>0.83512981999999991</v>
      </c>
      <c r="S393" s="129"/>
      <c r="T393" s="131">
        <f>SUM(T394:T434)</f>
        <v>0</v>
      </c>
      <c r="AR393" s="124" t="s">
        <v>79</v>
      </c>
      <c r="AT393" s="132" t="s">
        <v>68</v>
      </c>
      <c r="AU393" s="132" t="s">
        <v>77</v>
      </c>
      <c r="AY393" s="124" t="s">
        <v>151</v>
      </c>
      <c r="BK393" s="133">
        <f>SUM(BK394:BK434)</f>
        <v>0</v>
      </c>
    </row>
    <row r="394" spans="1:65" s="2" customFormat="1" ht="24.2" customHeight="1">
      <c r="A394" s="34"/>
      <c r="B394" s="136"/>
      <c r="C394" s="137" t="s">
        <v>773</v>
      </c>
      <c r="D394" s="137" t="s">
        <v>154</v>
      </c>
      <c r="E394" s="138" t="s">
        <v>774</v>
      </c>
      <c r="F394" s="139" t="s">
        <v>775</v>
      </c>
      <c r="G394" s="140" t="s">
        <v>82</v>
      </c>
      <c r="H394" s="141">
        <v>27.225000000000001</v>
      </c>
      <c r="I394" s="142"/>
      <c r="J394" s="143">
        <f>ROUND(I394*H394,2)</f>
        <v>0</v>
      </c>
      <c r="K394" s="139" t="s">
        <v>1236</v>
      </c>
      <c r="L394" s="35"/>
      <c r="M394" s="144" t="s">
        <v>3</v>
      </c>
      <c r="N394" s="145" t="s">
        <v>40</v>
      </c>
      <c r="O394" s="55"/>
      <c r="P394" s="146">
        <f>O394*H394</f>
        <v>0</v>
      </c>
      <c r="Q394" s="146">
        <v>2.9999999999999997E-4</v>
      </c>
      <c r="R394" s="146">
        <f>Q394*H394</f>
        <v>8.1674999999999994E-3</v>
      </c>
      <c r="S394" s="146">
        <v>0</v>
      </c>
      <c r="T394" s="147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48" t="s">
        <v>196</v>
      </c>
      <c r="AT394" s="148" t="s">
        <v>154</v>
      </c>
      <c r="AU394" s="148" t="s">
        <v>79</v>
      </c>
      <c r="AY394" s="19" t="s">
        <v>151</v>
      </c>
      <c r="BE394" s="149">
        <f>IF(N394="základní",J394,0)</f>
        <v>0</v>
      </c>
      <c r="BF394" s="149">
        <f>IF(N394="snížená",J394,0)</f>
        <v>0</v>
      </c>
      <c r="BG394" s="149">
        <f>IF(N394="zákl. přenesená",J394,0)</f>
        <v>0</v>
      </c>
      <c r="BH394" s="149">
        <f>IF(N394="sníž. přenesená",J394,0)</f>
        <v>0</v>
      </c>
      <c r="BI394" s="149">
        <f>IF(N394="nulová",J394,0)</f>
        <v>0</v>
      </c>
      <c r="BJ394" s="19" t="s">
        <v>77</v>
      </c>
      <c r="BK394" s="149">
        <f>ROUND(I394*H394,2)</f>
        <v>0</v>
      </c>
      <c r="BL394" s="19" t="s">
        <v>196</v>
      </c>
      <c r="BM394" s="148" t="s">
        <v>776</v>
      </c>
    </row>
    <row r="395" spans="1:65" s="2" customFormat="1">
      <c r="A395" s="34"/>
      <c r="B395" s="35"/>
      <c r="C395" s="34"/>
      <c r="D395" s="150" t="s">
        <v>160</v>
      </c>
      <c r="E395" s="34"/>
      <c r="F395" s="151" t="s">
        <v>777</v>
      </c>
      <c r="G395" s="34"/>
      <c r="H395" s="34"/>
      <c r="I395" s="152"/>
      <c r="J395" s="34"/>
      <c r="K395" s="34"/>
      <c r="L395" s="35"/>
      <c r="M395" s="153"/>
      <c r="N395" s="154"/>
      <c r="O395" s="55"/>
      <c r="P395" s="55"/>
      <c r="Q395" s="55"/>
      <c r="R395" s="55"/>
      <c r="S395" s="55"/>
      <c r="T395" s="56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T395" s="19" t="s">
        <v>160</v>
      </c>
      <c r="AU395" s="19" t="s">
        <v>79</v>
      </c>
    </row>
    <row r="396" spans="1:65" s="13" customFormat="1">
      <c r="B396" s="155"/>
      <c r="D396" s="156" t="s">
        <v>162</v>
      </c>
      <c r="E396" s="157" t="s">
        <v>3</v>
      </c>
      <c r="F396" s="158" t="s">
        <v>80</v>
      </c>
      <c r="H396" s="159">
        <v>27.225000000000001</v>
      </c>
      <c r="I396" s="160"/>
      <c r="L396" s="155"/>
      <c r="M396" s="161"/>
      <c r="N396" s="162"/>
      <c r="O396" s="162"/>
      <c r="P396" s="162"/>
      <c r="Q396" s="162"/>
      <c r="R396" s="162"/>
      <c r="S396" s="162"/>
      <c r="T396" s="163"/>
      <c r="AT396" s="157" t="s">
        <v>162</v>
      </c>
      <c r="AU396" s="157" t="s">
        <v>79</v>
      </c>
      <c r="AV396" s="13" t="s">
        <v>79</v>
      </c>
      <c r="AW396" s="13" t="s">
        <v>31</v>
      </c>
      <c r="AX396" s="13" t="s">
        <v>77</v>
      </c>
      <c r="AY396" s="157" t="s">
        <v>151</v>
      </c>
    </row>
    <row r="397" spans="1:65" s="2" customFormat="1" ht="37.9" customHeight="1">
      <c r="A397" s="34"/>
      <c r="B397" s="136"/>
      <c r="C397" s="137" t="s">
        <v>778</v>
      </c>
      <c r="D397" s="137" t="s">
        <v>154</v>
      </c>
      <c r="E397" s="138" t="s">
        <v>779</v>
      </c>
      <c r="F397" s="139" t="s">
        <v>780</v>
      </c>
      <c r="G397" s="140" t="s">
        <v>82</v>
      </c>
      <c r="H397" s="141">
        <v>27.225000000000001</v>
      </c>
      <c r="I397" s="142"/>
      <c r="J397" s="143">
        <f>ROUND(I397*H397,2)</f>
        <v>0</v>
      </c>
      <c r="K397" s="139" t="s">
        <v>1236</v>
      </c>
      <c r="L397" s="35"/>
      <c r="M397" s="144" t="s">
        <v>3</v>
      </c>
      <c r="N397" s="145" t="s">
        <v>40</v>
      </c>
      <c r="O397" s="55"/>
      <c r="P397" s="146">
        <f>O397*H397</f>
        <v>0</v>
      </c>
      <c r="Q397" s="146">
        <v>9.0880000000000006E-3</v>
      </c>
      <c r="R397" s="146">
        <f>Q397*H397</f>
        <v>0.24742080000000002</v>
      </c>
      <c r="S397" s="146">
        <v>0</v>
      </c>
      <c r="T397" s="147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48" t="s">
        <v>196</v>
      </c>
      <c r="AT397" s="148" t="s">
        <v>154</v>
      </c>
      <c r="AU397" s="148" t="s">
        <v>79</v>
      </c>
      <c r="AY397" s="19" t="s">
        <v>151</v>
      </c>
      <c r="BE397" s="149">
        <f>IF(N397="základní",J397,0)</f>
        <v>0</v>
      </c>
      <c r="BF397" s="149">
        <f>IF(N397="snížená",J397,0)</f>
        <v>0</v>
      </c>
      <c r="BG397" s="149">
        <f>IF(N397="zákl. přenesená",J397,0)</f>
        <v>0</v>
      </c>
      <c r="BH397" s="149">
        <f>IF(N397="sníž. přenesená",J397,0)</f>
        <v>0</v>
      </c>
      <c r="BI397" s="149">
        <f>IF(N397="nulová",J397,0)</f>
        <v>0</v>
      </c>
      <c r="BJ397" s="19" t="s">
        <v>77</v>
      </c>
      <c r="BK397" s="149">
        <f>ROUND(I397*H397,2)</f>
        <v>0</v>
      </c>
      <c r="BL397" s="19" t="s">
        <v>196</v>
      </c>
      <c r="BM397" s="148" t="s">
        <v>781</v>
      </c>
    </row>
    <row r="398" spans="1:65" s="2" customFormat="1">
      <c r="A398" s="34"/>
      <c r="B398" s="35"/>
      <c r="C398" s="34"/>
      <c r="D398" s="150" t="s">
        <v>160</v>
      </c>
      <c r="E398" s="34"/>
      <c r="F398" s="151" t="s">
        <v>782</v>
      </c>
      <c r="G398" s="34"/>
      <c r="H398" s="34"/>
      <c r="I398" s="152"/>
      <c r="J398" s="34"/>
      <c r="K398" s="34"/>
      <c r="L398" s="35"/>
      <c r="M398" s="153"/>
      <c r="N398" s="154"/>
      <c r="O398" s="55"/>
      <c r="P398" s="55"/>
      <c r="Q398" s="55"/>
      <c r="R398" s="55"/>
      <c r="S398" s="55"/>
      <c r="T398" s="56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T398" s="19" t="s">
        <v>160</v>
      </c>
      <c r="AU398" s="19" t="s">
        <v>79</v>
      </c>
    </row>
    <row r="399" spans="1:65" s="2" customFormat="1" ht="24.2" customHeight="1">
      <c r="A399" s="34"/>
      <c r="B399" s="136"/>
      <c r="C399" s="179" t="s">
        <v>783</v>
      </c>
      <c r="D399" s="179" t="s">
        <v>486</v>
      </c>
      <c r="E399" s="180" t="s">
        <v>784</v>
      </c>
      <c r="F399" s="181" t="s">
        <v>785</v>
      </c>
      <c r="G399" s="182" t="s">
        <v>82</v>
      </c>
      <c r="H399" s="183">
        <v>29.948</v>
      </c>
      <c r="I399" s="184"/>
      <c r="J399" s="185">
        <f>ROUND(I399*H399,2)</f>
        <v>0</v>
      </c>
      <c r="K399" s="139" t="s">
        <v>1236</v>
      </c>
      <c r="L399" s="186"/>
      <c r="M399" s="187" t="s">
        <v>3</v>
      </c>
      <c r="N399" s="188" t="s">
        <v>40</v>
      </c>
      <c r="O399" s="55"/>
      <c r="P399" s="146">
        <f>O399*H399</f>
        <v>0</v>
      </c>
      <c r="Q399" s="146">
        <v>1.9E-2</v>
      </c>
      <c r="R399" s="146">
        <f>Q399*H399</f>
        <v>0.56901199999999996</v>
      </c>
      <c r="S399" s="146">
        <v>0</v>
      </c>
      <c r="T399" s="147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48" t="s">
        <v>336</v>
      </c>
      <c r="AT399" s="148" t="s">
        <v>486</v>
      </c>
      <c r="AU399" s="148" t="s">
        <v>79</v>
      </c>
      <c r="AY399" s="19" t="s">
        <v>151</v>
      </c>
      <c r="BE399" s="149">
        <f>IF(N399="základní",J399,0)</f>
        <v>0</v>
      </c>
      <c r="BF399" s="149">
        <f>IF(N399="snížená",J399,0)</f>
        <v>0</v>
      </c>
      <c r="BG399" s="149">
        <f>IF(N399="zákl. přenesená",J399,0)</f>
        <v>0</v>
      </c>
      <c r="BH399" s="149">
        <f>IF(N399="sníž. přenesená",J399,0)</f>
        <v>0</v>
      </c>
      <c r="BI399" s="149">
        <f>IF(N399="nulová",J399,0)</f>
        <v>0</v>
      </c>
      <c r="BJ399" s="19" t="s">
        <v>77</v>
      </c>
      <c r="BK399" s="149">
        <f>ROUND(I399*H399,2)</f>
        <v>0</v>
      </c>
      <c r="BL399" s="19" t="s">
        <v>196</v>
      </c>
      <c r="BM399" s="148" t="s">
        <v>786</v>
      </c>
    </row>
    <row r="400" spans="1:65" s="13" customFormat="1">
      <c r="B400" s="155"/>
      <c r="D400" s="156" t="s">
        <v>162</v>
      </c>
      <c r="F400" s="158" t="s">
        <v>787</v>
      </c>
      <c r="H400" s="159">
        <v>29.948</v>
      </c>
      <c r="I400" s="160"/>
      <c r="L400" s="155"/>
      <c r="M400" s="161"/>
      <c r="N400" s="162"/>
      <c r="O400" s="162"/>
      <c r="P400" s="162"/>
      <c r="Q400" s="162"/>
      <c r="R400" s="162"/>
      <c r="S400" s="162"/>
      <c r="T400" s="163"/>
      <c r="AT400" s="157" t="s">
        <v>162</v>
      </c>
      <c r="AU400" s="157" t="s">
        <v>79</v>
      </c>
      <c r="AV400" s="13" t="s">
        <v>79</v>
      </c>
      <c r="AW400" s="13" t="s">
        <v>4</v>
      </c>
      <c r="AX400" s="13" t="s">
        <v>77</v>
      </c>
      <c r="AY400" s="157" t="s">
        <v>151</v>
      </c>
    </row>
    <row r="401" spans="1:65" s="2" customFormat="1" ht="37.9" customHeight="1">
      <c r="A401" s="34"/>
      <c r="B401" s="136"/>
      <c r="C401" s="137" t="s">
        <v>788</v>
      </c>
      <c r="D401" s="137" t="s">
        <v>154</v>
      </c>
      <c r="E401" s="138" t="s">
        <v>789</v>
      </c>
      <c r="F401" s="139" t="s">
        <v>790</v>
      </c>
      <c r="G401" s="140" t="s">
        <v>82</v>
      </c>
      <c r="H401" s="141">
        <v>27.225000000000001</v>
      </c>
      <c r="I401" s="142"/>
      <c r="J401" s="143">
        <f>ROUND(I401*H401,2)</f>
        <v>0</v>
      </c>
      <c r="K401" s="139" t="s">
        <v>1236</v>
      </c>
      <c r="L401" s="35"/>
      <c r="M401" s="144" t="s">
        <v>3</v>
      </c>
      <c r="N401" s="145" t="s">
        <v>40</v>
      </c>
      <c r="O401" s="55"/>
      <c r="P401" s="146">
        <f>O401*H401</f>
        <v>0</v>
      </c>
      <c r="Q401" s="146">
        <v>0</v>
      </c>
      <c r="R401" s="146">
        <f>Q401*H401</f>
        <v>0</v>
      </c>
      <c r="S401" s="146">
        <v>0</v>
      </c>
      <c r="T401" s="147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148" t="s">
        <v>196</v>
      </c>
      <c r="AT401" s="148" t="s">
        <v>154</v>
      </c>
      <c r="AU401" s="148" t="s">
        <v>79</v>
      </c>
      <c r="AY401" s="19" t="s">
        <v>151</v>
      </c>
      <c r="BE401" s="149">
        <f>IF(N401="základní",J401,0)</f>
        <v>0</v>
      </c>
      <c r="BF401" s="149">
        <f>IF(N401="snížená",J401,0)</f>
        <v>0</v>
      </c>
      <c r="BG401" s="149">
        <f>IF(N401="zákl. přenesená",J401,0)</f>
        <v>0</v>
      </c>
      <c r="BH401" s="149">
        <f>IF(N401="sníž. přenesená",J401,0)</f>
        <v>0</v>
      </c>
      <c r="BI401" s="149">
        <f>IF(N401="nulová",J401,0)</f>
        <v>0</v>
      </c>
      <c r="BJ401" s="19" t="s">
        <v>77</v>
      </c>
      <c r="BK401" s="149">
        <f>ROUND(I401*H401,2)</f>
        <v>0</v>
      </c>
      <c r="BL401" s="19" t="s">
        <v>196</v>
      </c>
      <c r="BM401" s="148" t="s">
        <v>791</v>
      </c>
    </row>
    <row r="402" spans="1:65" s="2" customFormat="1">
      <c r="A402" s="34"/>
      <c r="B402" s="35"/>
      <c r="C402" s="34"/>
      <c r="D402" s="150" t="s">
        <v>160</v>
      </c>
      <c r="E402" s="34"/>
      <c r="F402" s="151" t="s">
        <v>792</v>
      </c>
      <c r="G402" s="34"/>
      <c r="H402" s="34"/>
      <c r="I402" s="152"/>
      <c r="J402" s="34"/>
      <c r="K402" s="34"/>
      <c r="L402" s="35"/>
      <c r="M402" s="153"/>
      <c r="N402" s="154"/>
      <c r="O402" s="55"/>
      <c r="P402" s="55"/>
      <c r="Q402" s="55"/>
      <c r="R402" s="55"/>
      <c r="S402" s="55"/>
      <c r="T402" s="56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T402" s="19" t="s">
        <v>160</v>
      </c>
      <c r="AU402" s="19" t="s">
        <v>79</v>
      </c>
    </row>
    <row r="403" spans="1:65" s="13" customFormat="1">
      <c r="B403" s="155"/>
      <c r="D403" s="156" t="s">
        <v>162</v>
      </c>
      <c r="E403" s="157" t="s">
        <v>3</v>
      </c>
      <c r="F403" s="158" t="s">
        <v>80</v>
      </c>
      <c r="H403" s="159">
        <v>27.225000000000001</v>
      </c>
      <c r="I403" s="160"/>
      <c r="L403" s="155"/>
      <c r="M403" s="161"/>
      <c r="N403" s="162"/>
      <c r="O403" s="162"/>
      <c r="P403" s="162"/>
      <c r="Q403" s="162"/>
      <c r="R403" s="162"/>
      <c r="S403" s="162"/>
      <c r="T403" s="163"/>
      <c r="AT403" s="157" t="s">
        <v>162</v>
      </c>
      <c r="AU403" s="157" t="s">
        <v>79</v>
      </c>
      <c r="AV403" s="13" t="s">
        <v>79</v>
      </c>
      <c r="AW403" s="13" t="s">
        <v>31</v>
      </c>
      <c r="AX403" s="13" t="s">
        <v>77</v>
      </c>
      <c r="AY403" s="157" t="s">
        <v>151</v>
      </c>
    </row>
    <row r="404" spans="1:65" s="2" customFormat="1" ht="33" customHeight="1">
      <c r="A404" s="34"/>
      <c r="B404" s="136"/>
      <c r="C404" s="137" t="s">
        <v>793</v>
      </c>
      <c r="D404" s="137" t="s">
        <v>154</v>
      </c>
      <c r="E404" s="138" t="s">
        <v>794</v>
      </c>
      <c r="F404" s="139" t="s">
        <v>795</v>
      </c>
      <c r="G404" s="140" t="s">
        <v>181</v>
      </c>
      <c r="H404" s="141">
        <v>5.39</v>
      </c>
      <c r="I404" s="142"/>
      <c r="J404" s="143">
        <f>ROUND(I404*H404,2)</f>
        <v>0</v>
      </c>
      <c r="K404" s="139" t="s">
        <v>1236</v>
      </c>
      <c r="L404" s="35"/>
      <c r="M404" s="144" t="s">
        <v>3</v>
      </c>
      <c r="N404" s="145" t="s">
        <v>40</v>
      </c>
      <c r="O404" s="55"/>
      <c r="P404" s="146">
        <f>O404*H404</f>
        <v>0</v>
      </c>
      <c r="Q404" s="146">
        <v>2.0000000000000001E-4</v>
      </c>
      <c r="R404" s="146">
        <f>Q404*H404</f>
        <v>1.078E-3</v>
      </c>
      <c r="S404" s="146">
        <v>0</v>
      </c>
      <c r="T404" s="147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48" t="s">
        <v>196</v>
      </c>
      <c r="AT404" s="148" t="s">
        <v>154</v>
      </c>
      <c r="AU404" s="148" t="s">
        <v>79</v>
      </c>
      <c r="AY404" s="19" t="s">
        <v>151</v>
      </c>
      <c r="BE404" s="149">
        <f>IF(N404="základní",J404,0)</f>
        <v>0</v>
      </c>
      <c r="BF404" s="149">
        <f>IF(N404="snížená",J404,0)</f>
        <v>0</v>
      </c>
      <c r="BG404" s="149">
        <f>IF(N404="zákl. přenesená",J404,0)</f>
        <v>0</v>
      </c>
      <c r="BH404" s="149">
        <f>IF(N404="sníž. přenesená",J404,0)</f>
        <v>0</v>
      </c>
      <c r="BI404" s="149">
        <f>IF(N404="nulová",J404,0)</f>
        <v>0</v>
      </c>
      <c r="BJ404" s="19" t="s">
        <v>77</v>
      </c>
      <c r="BK404" s="149">
        <f>ROUND(I404*H404,2)</f>
        <v>0</v>
      </c>
      <c r="BL404" s="19" t="s">
        <v>196</v>
      </c>
      <c r="BM404" s="148" t="s">
        <v>796</v>
      </c>
    </row>
    <row r="405" spans="1:65" s="2" customFormat="1">
      <c r="A405" s="34"/>
      <c r="B405" s="35"/>
      <c r="C405" s="34"/>
      <c r="D405" s="150" t="s">
        <v>160</v>
      </c>
      <c r="E405" s="34"/>
      <c r="F405" s="151" t="s">
        <v>797</v>
      </c>
      <c r="G405" s="34"/>
      <c r="H405" s="34"/>
      <c r="I405" s="152"/>
      <c r="J405" s="34"/>
      <c r="K405" s="34"/>
      <c r="L405" s="35"/>
      <c r="M405" s="153"/>
      <c r="N405" s="154"/>
      <c r="O405" s="55"/>
      <c r="P405" s="55"/>
      <c r="Q405" s="55"/>
      <c r="R405" s="55"/>
      <c r="S405" s="55"/>
      <c r="T405" s="56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T405" s="19" t="s">
        <v>160</v>
      </c>
      <c r="AU405" s="19" t="s">
        <v>79</v>
      </c>
    </row>
    <row r="406" spans="1:65" s="13" customFormat="1">
      <c r="B406" s="155"/>
      <c r="D406" s="156" t="s">
        <v>162</v>
      </c>
      <c r="E406" s="157" t="s">
        <v>3</v>
      </c>
      <c r="F406" s="158" t="s">
        <v>798</v>
      </c>
      <c r="H406" s="159">
        <v>4.7</v>
      </c>
      <c r="I406" s="160"/>
      <c r="L406" s="155"/>
      <c r="M406" s="161"/>
      <c r="N406" s="162"/>
      <c r="O406" s="162"/>
      <c r="P406" s="162"/>
      <c r="Q406" s="162"/>
      <c r="R406" s="162"/>
      <c r="S406" s="162"/>
      <c r="T406" s="163"/>
      <c r="AT406" s="157" t="s">
        <v>162</v>
      </c>
      <c r="AU406" s="157" t="s">
        <v>79</v>
      </c>
      <c r="AV406" s="13" t="s">
        <v>79</v>
      </c>
      <c r="AW406" s="13" t="s">
        <v>31</v>
      </c>
      <c r="AX406" s="13" t="s">
        <v>69</v>
      </c>
      <c r="AY406" s="157" t="s">
        <v>151</v>
      </c>
    </row>
    <row r="407" spans="1:65" s="13" customFormat="1">
      <c r="B407" s="155"/>
      <c r="D407" s="156" t="s">
        <v>162</v>
      </c>
      <c r="E407" s="157" t="s">
        <v>3</v>
      </c>
      <c r="F407" s="158" t="s">
        <v>799</v>
      </c>
      <c r="H407" s="159">
        <v>0.69</v>
      </c>
      <c r="I407" s="160"/>
      <c r="L407" s="155"/>
      <c r="M407" s="161"/>
      <c r="N407" s="162"/>
      <c r="O407" s="162"/>
      <c r="P407" s="162"/>
      <c r="Q407" s="162"/>
      <c r="R407" s="162"/>
      <c r="S407" s="162"/>
      <c r="T407" s="163"/>
      <c r="AT407" s="157" t="s">
        <v>162</v>
      </c>
      <c r="AU407" s="157" t="s">
        <v>79</v>
      </c>
      <c r="AV407" s="13" t="s">
        <v>79</v>
      </c>
      <c r="AW407" s="13" t="s">
        <v>31</v>
      </c>
      <c r="AX407" s="13" t="s">
        <v>69</v>
      </c>
      <c r="AY407" s="157" t="s">
        <v>151</v>
      </c>
    </row>
    <row r="408" spans="1:65" s="14" customFormat="1">
      <c r="B408" s="164"/>
      <c r="D408" s="156" t="s">
        <v>162</v>
      </c>
      <c r="E408" s="165" t="s">
        <v>3</v>
      </c>
      <c r="F408" s="166" t="s">
        <v>164</v>
      </c>
      <c r="H408" s="167">
        <v>5.3900000000000006</v>
      </c>
      <c r="I408" s="168"/>
      <c r="L408" s="164"/>
      <c r="M408" s="169"/>
      <c r="N408" s="170"/>
      <c r="O408" s="170"/>
      <c r="P408" s="170"/>
      <c r="Q408" s="170"/>
      <c r="R408" s="170"/>
      <c r="S408" s="170"/>
      <c r="T408" s="171"/>
      <c r="AT408" s="165" t="s">
        <v>162</v>
      </c>
      <c r="AU408" s="165" t="s">
        <v>79</v>
      </c>
      <c r="AV408" s="14" t="s">
        <v>158</v>
      </c>
      <c r="AW408" s="14" t="s">
        <v>31</v>
      </c>
      <c r="AX408" s="14" t="s">
        <v>77</v>
      </c>
      <c r="AY408" s="165" t="s">
        <v>151</v>
      </c>
    </row>
    <row r="409" spans="1:65" s="2" customFormat="1" ht="24.2" customHeight="1">
      <c r="A409" s="34"/>
      <c r="B409" s="136"/>
      <c r="C409" s="179" t="s">
        <v>800</v>
      </c>
      <c r="D409" s="179" t="s">
        <v>486</v>
      </c>
      <c r="E409" s="180" t="s">
        <v>801</v>
      </c>
      <c r="F409" s="181" t="s">
        <v>802</v>
      </c>
      <c r="G409" s="182" t="s">
        <v>181</v>
      </c>
      <c r="H409" s="183">
        <v>5.9290000000000003</v>
      </c>
      <c r="I409" s="184"/>
      <c r="J409" s="185">
        <f>ROUND(I409*H409,2)</f>
        <v>0</v>
      </c>
      <c r="K409" s="139" t="s">
        <v>1236</v>
      </c>
      <c r="L409" s="186"/>
      <c r="M409" s="187" t="s">
        <v>3</v>
      </c>
      <c r="N409" s="188" t="s">
        <v>40</v>
      </c>
      <c r="O409" s="55"/>
      <c r="P409" s="146">
        <f>O409*H409</f>
        <v>0</v>
      </c>
      <c r="Q409" s="146">
        <v>2.5999999999999998E-4</v>
      </c>
      <c r="R409" s="146">
        <f>Q409*H409</f>
        <v>1.5415399999999999E-3</v>
      </c>
      <c r="S409" s="146">
        <v>0</v>
      </c>
      <c r="T409" s="147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48" t="s">
        <v>336</v>
      </c>
      <c r="AT409" s="148" t="s">
        <v>486</v>
      </c>
      <c r="AU409" s="148" t="s">
        <v>79</v>
      </c>
      <c r="AY409" s="19" t="s">
        <v>151</v>
      </c>
      <c r="BE409" s="149">
        <f>IF(N409="základní",J409,0)</f>
        <v>0</v>
      </c>
      <c r="BF409" s="149">
        <f>IF(N409="snížená",J409,0)</f>
        <v>0</v>
      </c>
      <c r="BG409" s="149">
        <f>IF(N409="zákl. přenesená",J409,0)</f>
        <v>0</v>
      </c>
      <c r="BH409" s="149">
        <f>IF(N409="sníž. přenesená",J409,0)</f>
        <v>0</v>
      </c>
      <c r="BI409" s="149">
        <f>IF(N409="nulová",J409,0)</f>
        <v>0</v>
      </c>
      <c r="BJ409" s="19" t="s">
        <v>77</v>
      </c>
      <c r="BK409" s="149">
        <f>ROUND(I409*H409,2)</f>
        <v>0</v>
      </c>
      <c r="BL409" s="19" t="s">
        <v>196</v>
      </c>
      <c r="BM409" s="148" t="s">
        <v>803</v>
      </c>
    </row>
    <row r="410" spans="1:65" s="13" customFormat="1">
      <c r="B410" s="155"/>
      <c r="D410" s="156" t="s">
        <v>162</v>
      </c>
      <c r="F410" s="158" t="s">
        <v>804</v>
      </c>
      <c r="H410" s="159">
        <v>5.9290000000000003</v>
      </c>
      <c r="I410" s="160"/>
      <c r="L410" s="155"/>
      <c r="M410" s="161"/>
      <c r="N410" s="162"/>
      <c r="O410" s="162"/>
      <c r="P410" s="162"/>
      <c r="Q410" s="162"/>
      <c r="R410" s="162"/>
      <c r="S410" s="162"/>
      <c r="T410" s="163"/>
      <c r="AT410" s="157" t="s">
        <v>162</v>
      </c>
      <c r="AU410" s="157" t="s">
        <v>79</v>
      </c>
      <c r="AV410" s="13" t="s">
        <v>79</v>
      </c>
      <c r="AW410" s="13" t="s">
        <v>4</v>
      </c>
      <c r="AX410" s="13" t="s">
        <v>77</v>
      </c>
      <c r="AY410" s="157" t="s">
        <v>151</v>
      </c>
    </row>
    <row r="411" spans="1:65" s="2" customFormat="1" ht="24.2" customHeight="1">
      <c r="A411" s="34"/>
      <c r="B411" s="136"/>
      <c r="C411" s="137" t="s">
        <v>805</v>
      </c>
      <c r="D411" s="137" t="s">
        <v>154</v>
      </c>
      <c r="E411" s="138" t="s">
        <v>806</v>
      </c>
      <c r="F411" s="139" t="s">
        <v>807</v>
      </c>
      <c r="G411" s="140" t="s">
        <v>181</v>
      </c>
      <c r="H411" s="141">
        <v>36.89</v>
      </c>
      <c r="I411" s="142"/>
      <c r="J411" s="143">
        <f>ROUND(I411*H411,2)</f>
        <v>0</v>
      </c>
      <c r="K411" s="139" t="s">
        <v>1236</v>
      </c>
      <c r="L411" s="35"/>
      <c r="M411" s="144" t="s">
        <v>3</v>
      </c>
      <c r="N411" s="145" t="s">
        <v>40</v>
      </c>
      <c r="O411" s="55"/>
      <c r="P411" s="146">
        <f>O411*H411</f>
        <v>0</v>
      </c>
      <c r="Q411" s="146">
        <v>9.0000000000000006E-5</v>
      </c>
      <c r="R411" s="146">
        <f>Q411*H411</f>
        <v>3.3201000000000003E-3</v>
      </c>
      <c r="S411" s="146">
        <v>0</v>
      </c>
      <c r="T411" s="147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48" t="s">
        <v>196</v>
      </c>
      <c r="AT411" s="148" t="s">
        <v>154</v>
      </c>
      <c r="AU411" s="148" t="s">
        <v>79</v>
      </c>
      <c r="AY411" s="19" t="s">
        <v>151</v>
      </c>
      <c r="BE411" s="149">
        <f>IF(N411="základní",J411,0)</f>
        <v>0</v>
      </c>
      <c r="BF411" s="149">
        <f>IF(N411="snížená",J411,0)</f>
        <v>0</v>
      </c>
      <c r="BG411" s="149">
        <f>IF(N411="zákl. přenesená",J411,0)</f>
        <v>0</v>
      </c>
      <c r="BH411" s="149">
        <f>IF(N411="sníž. přenesená",J411,0)</f>
        <v>0</v>
      </c>
      <c r="BI411" s="149">
        <f>IF(N411="nulová",J411,0)</f>
        <v>0</v>
      </c>
      <c r="BJ411" s="19" t="s">
        <v>77</v>
      </c>
      <c r="BK411" s="149">
        <f>ROUND(I411*H411,2)</f>
        <v>0</v>
      </c>
      <c r="BL411" s="19" t="s">
        <v>196</v>
      </c>
      <c r="BM411" s="148" t="s">
        <v>808</v>
      </c>
    </row>
    <row r="412" spans="1:65" s="2" customFormat="1">
      <c r="A412" s="34"/>
      <c r="B412" s="35"/>
      <c r="C412" s="34"/>
      <c r="D412" s="150" t="s">
        <v>160</v>
      </c>
      <c r="E412" s="34"/>
      <c r="F412" s="151" t="s">
        <v>809</v>
      </c>
      <c r="G412" s="34"/>
      <c r="H412" s="34"/>
      <c r="I412" s="152"/>
      <c r="J412" s="34"/>
      <c r="K412" s="34"/>
      <c r="L412" s="35"/>
      <c r="M412" s="153"/>
      <c r="N412" s="154"/>
      <c r="O412" s="55"/>
      <c r="P412" s="55"/>
      <c r="Q412" s="55"/>
      <c r="R412" s="55"/>
      <c r="S412" s="55"/>
      <c r="T412" s="56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T412" s="19" t="s">
        <v>160</v>
      </c>
      <c r="AU412" s="19" t="s">
        <v>79</v>
      </c>
    </row>
    <row r="413" spans="1:65" s="13" customFormat="1">
      <c r="B413" s="155"/>
      <c r="D413" s="156" t="s">
        <v>162</v>
      </c>
      <c r="E413" s="157" t="s">
        <v>3</v>
      </c>
      <c r="F413" s="158" t="s">
        <v>89</v>
      </c>
      <c r="H413" s="159">
        <v>13.39</v>
      </c>
      <c r="I413" s="160"/>
      <c r="L413" s="155"/>
      <c r="M413" s="161"/>
      <c r="N413" s="162"/>
      <c r="O413" s="162"/>
      <c r="P413" s="162"/>
      <c r="Q413" s="162"/>
      <c r="R413" s="162"/>
      <c r="S413" s="162"/>
      <c r="T413" s="163"/>
      <c r="AT413" s="157" t="s">
        <v>162</v>
      </c>
      <c r="AU413" s="157" t="s">
        <v>79</v>
      </c>
      <c r="AV413" s="13" t="s">
        <v>79</v>
      </c>
      <c r="AW413" s="13" t="s">
        <v>31</v>
      </c>
      <c r="AX413" s="13" t="s">
        <v>69</v>
      </c>
      <c r="AY413" s="157" t="s">
        <v>151</v>
      </c>
    </row>
    <row r="414" spans="1:65" s="13" customFormat="1">
      <c r="B414" s="155"/>
      <c r="D414" s="156" t="s">
        <v>162</v>
      </c>
      <c r="E414" s="157" t="s">
        <v>3</v>
      </c>
      <c r="F414" s="158" t="s">
        <v>810</v>
      </c>
      <c r="H414" s="159">
        <v>23.5</v>
      </c>
      <c r="I414" s="160"/>
      <c r="L414" s="155"/>
      <c r="M414" s="161"/>
      <c r="N414" s="162"/>
      <c r="O414" s="162"/>
      <c r="P414" s="162"/>
      <c r="Q414" s="162"/>
      <c r="R414" s="162"/>
      <c r="S414" s="162"/>
      <c r="T414" s="163"/>
      <c r="AT414" s="157" t="s">
        <v>162</v>
      </c>
      <c r="AU414" s="157" t="s">
        <v>79</v>
      </c>
      <c r="AV414" s="13" t="s">
        <v>79</v>
      </c>
      <c r="AW414" s="13" t="s">
        <v>31</v>
      </c>
      <c r="AX414" s="13" t="s">
        <v>69</v>
      </c>
      <c r="AY414" s="157" t="s">
        <v>151</v>
      </c>
    </row>
    <row r="415" spans="1:65" s="14" customFormat="1">
      <c r="B415" s="164"/>
      <c r="D415" s="156" t="s">
        <v>162</v>
      </c>
      <c r="E415" s="165" t="s">
        <v>3</v>
      </c>
      <c r="F415" s="166" t="s">
        <v>164</v>
      </c>
      <c r="H415" s="167">
        <v>36.89</v>
      </c>
      <c r="I415" s="168"/>
      <c r="L415" s="164"/>
      <c r="M415" s="169"/>
      <c r="N415" s="170"/>
      <c r="O415" s="170"/>
      <c r="P415" s="170"/>
      <c r="Q415" s="170"/>
      <c r="R415" s="170"/>
      <c r="S415" s="170"/>
      <c r="T415" s="171"/>
      <c r="AT415" s="165" t="s">
        <v>162</v>
      </c>
      <c r="AU415" s="165" t="s">
        <v>79</v>
      </c>
      <c r="AV415" s="14" t="s">
        <v>158</v>
      </c>
      <c r="AW415" s="14" t="s">
        <v>31</v>
      </c>
      <c r="AX415" s="14" t="s">
        <v>77</v>
      </c>
      <c r="AY415" s="165" t="s">
        <v>151</v>
      </c>
    </row>
    <row r="416" spans="1:65" s="2" customFormat="1" ht="24.2" customHeight="1">
      <c r="A416" s="34"/>
      <c r="B416" s="136"/>
      <c r="C416" s="137" t="s">
        <v>811</v>
      </c>
      <c r="D416" s="137" t="s">
        <v>154</v>
      </c>
      <c r="E416" s="138" t="s">
        <v>812</v>
      </c>
      <c r="F416" s="139" t="s">
        <v>813</v>
      </c>
      <c r="G416" s="140" t="s">
        <v>190</v>
      </c>
      <c r="H416" s="141">
        <v>13</v>
      </c>
      <c r="I416" s="142"/>
      <c r="J416" s="143">
        <f>ROUND(I416*H416,2)</f>
        <v>0</v>
      </c>
      <c r="K416" s="139" t="s">
        <v>1236</v>
      </c>
      <c r="L416" s="35"/>
      <c r="M416" s="144" t="s">
        <v>3</v>
      </c>
      <c r="N416" s="145" t="s">
        <v>40</v>
      </c>
      <c r="O416" s="55"/>
      <c r="P416" s="146">
        <f>O416*H416</f>
        <v>0</v>
      </c>
      <c r="Q416" s="146">
        <v>0</v>
      </c>
      <c r="R416" s="146">
        <f>Q416*H416</f>
        <v>0</v>
      </c>
      <c r="S416" s="146">
        <v>0</v>
      </c>
      <c r="T416" s="147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48" t="s">
        <v>196</v>
      </c>
      <c r="AT416" s="148" t="s">
        <v>154</v>
      </c>
      <c r="AU416" s="148" t="s">
        <v>79</v>
      </c>
      <c r="AY416" s="19" t="s">
        <v>151</v>
      </c>
      <c r="BE416" s="149">
        <f>IF(N416="základní",J416,0)</f>
        <v>0</v>
      </c>
      <c r="BF416" s="149">
        <f>IF(N416="snížená",J416,0)</f>
        <v>0</v>
      </c>
      <c r="BG416" s="149">
        <f>IF(N416="zákl. přenesená",J416,0)</f>
        <v>0</v>
      </c>
      <c r="BH416" s="149">
        <f>IF(N416="sníž. přenesená",J416,0)</f>
        <v>0</v>
      </c>
      <c r="BI416" s="149">
        <f>IF(N416="nulová",J416,0)</f>
        <v>0</v>
      </c>
      <c r="BJ416" s="19" t="s">
        <v>77</v>
      </c>
      <c r="BK416" s="149">
        <f>ROUND(I416*H416,2)</f>
        <v>0</v>
      </c>
      <c r="BL416" s="19" t="s">
        <v>196</v>
      </c>
      <c r="BM416" s="148" t="s">
        <v>814</v>
      </c>
    </row>
    <row r="417" spans="1:65" s="2" customFormat="1">
      <c r="A417" s="34"/>
      <c r="B417" s="35"/>
      <c r="C417" s="34"/>
      <c r="D417" s="150" t="s">
        <v>160</v>
      </c>
      <c r="E417" s="34"/>
      <c r="F417" s="151" t="s">
        <v>815</v>
      </c>
      <c r="G417" s="34"/>
      <c r="H417" s="34"/>
      <c r="I417" s="152"/>
      <c r="J417" s="34"/>
      <c r="K417" s="34"/>
      <c r="L417" s="35"/>
      <c r="M417" s="153"/>
      <c r="N417" s="154"/>
      <c r="O417" s="55"/>
      <c r="P417" s="55"/>
      <c r="Q417" s="55"/>
      <c r="R417" s="55"/>
      <c r="S417" s="55"/>
      <c r="T417" s="56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T417" s="19" t="s">
        <v>160</v>
      </c>
      <c r="AU417" s="19" t="s">
        <v>79</v>
      </c>
    </row>
    <row r="418" spans="1:65" s="13" customFormat="1">
      <c r="B418" s="155"/>
      <c r="D418" s="156" t="s">
        <v>162</v>
      </c>
      <c r="E418" s="157" t="s">
        <v>3</v>
      </c>
      <c r="F418" s="158" t="s">
        <v>816</v>
      </c>
      <c r="H418" s="159">
        <v>3</v>
      </c>
      <c r="I418" s="160"/>
      <c r="L418" s="155"/>
      <c r="M418" s="161"/>
      <c r="N418" s="162"/>
      <c r="O418" s="162"/>
      <c r="P418" s="162"/>
      <c r="Q418" s="162"/>
      <c r="R418" s="162"/>
      <c r="S418" s="162"/>
      <c r="T418" s="163"/>
      <c r="AT418" s="157" t="s">
        <v>162</v>
      </c>
      <c r="AU418" s="157" t="s">
        <v>79</v>
      </c>
      <c r="AV418" s="13" t="s">
        <v>79</v>
      </c>
      <c r="AW418" s="13" t="s">
        <v>31</v>
      </c>
      <c r="AX418" s="13" t="s">
        <v>69</v>
      </c>
      <c r="AY418" s="157" t="s">
        <v>151</v>
      </c>
    </row>
    <row r="419" spans="1:65" s="13" customFormat="1">
      <c r="B419" s="155"/>
      <c r="D419" s="156" t="s">
        <v>162</v>
      </c>
      <c r="E419" s="157" t="s">
        <v>3</v>
      </c>
      <c r="F419" s="158" t="s">
        <v>817</v>
      </c>
      <c r="H419" s="159">
        <v>8</v>
      </c>
      <c r="I419" s="160"/>
      <c r="L419" s="155"/>
      <c r="M419" s="161"/>
      <c r="N419" s="162"/>
      <c r="O419" s="162"/>
      <c r="P419" s="162"/>
      <c r="Q419" s="162"/>
      <c r="R419" s="162"/>
      <c r="S419" s="162"/>
      <c r="T419" s="163"/>
      <c r="AT419" s="157" t="s">
        <v>162</v>
      </c>
      <c r="AU419" s="157" t="s">
        <v>79</v>
      </c>
      <c r="AV419" s="13" t="s">
        <v>79</v>
      </c>
      <c r="AW419" s="13" t="s">
        <v>31</v>
      </c>
      <c r="AX419" s="13" t="s">
        <v>69</v>
      </c>
      <c r="AY419" s="157" t="s">
        <v>151</v>
      </c>
    </row>
    <row r="420" spans="1:65" s="13" customFormat="1">
      <c r="B420" s="155"/>
      <c r="D420" s="156" t="s">
        <v>162</v>
      </c>
      <c r="E420" s="157" t="s">
        <v>3</v>
      </c>
      <c r="F420" s="158" t="s">
        <v>818</v>
      </c>
      <c r="H420" s="159">
        <v>2</v>
      </c>
      <c r="I420" s="160"/>
      <c r="L420" s="155"/>
      <c r="M420" s="161"/>
      <c r="N420" s="162"/>
      <c r="O420" s="162"/>
      <c r="P420" s="162"/>
      <c r="Q420" s="162"/>
      <c r="R420" s="162"/>
      <c r="S420" s="162"/>
      <c r="T420" s="163"/>
      <c r="AT420" s="157" t="s">
        <v>162</v>
      </c>
      <c r="AU420" s="157" t="s">
        <v>79</v>
      </c>
      <c r="AV420" s="13" t="s">
        <v>79</v>
      </c>
      <c r="AW420" s="13" t="s">
        <v>31</v>
      </c>
      <c r="AX420" s="13" t="s">
        <v>69</v>
      </c>
      <c r="AY420" s="157" t="s">
        <v>151</v>
      </c>
    </row>
    <row r="421" spans="1:65" s="14" customFormat="1">
      <c r="B421" s="164"/>
      <c r="D421" s="156" t="s">
        <v>162</v>
      </c>
      <c r="E421" s="165" t="s">
        <v>3</v>
      </c>
      <c r="F421" s="166" t="s">
        <v>164</v>
      </c>
      <c r="H421" s="167">
        <v>13</v>
      </c>
      <c r="I421" s="168"/>
      <c r="L421" s="164"/>
      <c r="M421" s="169"/>
      <c r="N421" s="170"/>
      <c r="O421" s="170"/>
      <c r="P421" s="170"/>
      <c r="Q421" s="170"/>
      <c r="R421" s="170"/>
      <c r="S421" s="170"/>
      <c r="T421" s="171"/>
      <c r="AT421" s="165" t="s">
        <v>162</v>
      </c>
      <c r="AU421" s="165" t="s">
        <v>79</v>
      </c>
      <c r="AV421" s="14" t="s">
        <v>158</v>
      </c>
      <c r="AW421" s="14" t="s">
        <v>31</v>
      </c>
      <c r="AX421" s="14" t="s">
        <v>77</v>
      </c>
      <c r="AY421" s="165" t="s">
        <v>151</v>
      </c>
    </row>
    <row r="422" spans="1:65" s="2" customFormat="1" ht="24.2" customHeight="1">
      <c r="A422" s="34"/>
      <c r="B422" s="136"/>
      <c r="C422" s="137" t="s">
        <v>819</v>
      </c>
      <c r="D422" s="137" t="s">
        <v>154</v>
      </c>
      <c r="E422" s="138" t="s">
        <v>820</v>
      </c>
      <c r="F422" s="139" t="s">
        <v>821</v>
      </c>
      <c r="G422" s="140" t="s">
        <v>190</v>
      </c>
      <c r="H422" s="141">
        <v>1</v>
      </c>
      <c r="I422" s="142"/>
      <c r="J422" s="143">
        <f>ROUND(I422*H422,2)</f>
        <v>0</v>
      </c>
      <c r="K422" s="139" t="s">
        <v>1236</v>
      </c>
      <c r="L422" s="35"/>
      <c r="M422" s="144" t="s">
        <v>3</v>
      </c>
      <c r="N422" s="145" t="s">
        <v>40</v>
      </c>
      <c r="O422" s="55"/>
      <c r="P422" s="146">
        <f>O422*H422</f>
        <v>0</v>
      </c>
      <c r="Q422" s="146">
        <v>0</v>
      </c>
      <c r="R422" s="146">
        <f>Q422*H422</f>
        <v>0</v>
      </c>
      <c r="S422" s="146">
        <v>0</v>
      </c>
      <c r="T422" s="147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48" t="s">
        <v>196</v>
      </c>
      <c r="AT422" s="148" t="s">
        <v>154</v>
      </c>
      <c r="AU422" s="148" t="s">
        <v>79</v>
      </c>
      <c r="AY422" s="19" t="s">
        <v>151</v>
      </c>
      <c r="BE422" s="149">
        <f>IF(N422="základní",J422,0)</f>
        <v>0</v>
      </c>
      <c r="BF422" s="149">
        <f>IF(N422="snížená",J422,0)</f>
        <v>0</v>
      </c>
      <c r="BG422" s="149">
        <f>IF(N422="zákl. přenesená",J422,0)</f>
        <v>0</v>
      </c>
      <c r="BH422" s="149">
        <f>IF(N422="sníž. přenesená",J422,0)</f>
        <v>0</v>
      </c>
      <c r="BI422" s="149">
        <f>IF(N422="nulová",J422,0)</f>
        <v>0</v>
      </c>
      <c r="BJ422" s="19" t="s">
        <v>77</v>
      </c>
      <c r="BK422" s="149">
        <f>ROUND(I422*H422,2)</f>
        <v>0</v>
      </c>
      <c r="BL422" s="19" t="s">
        <v>196</v>
      </c>
      <c r="BM422" s="148" t="s">
        <v>822</v>
      </c>
    </row>
    <row r="423" spans="1:65" s="2" customFormat="1">
      <c r="A423" s="34"/>
      <c r="B423" s="35"/>
      <c r="C423" s="34"/>
      <c r="D423" s="150" t="s">
        <v>160</v>
      </c>
      <c r="E423" s="34"/>
      <c r="F423" s="151" t="s">
        <v>823</v>
      </c>
      <c r="G423" s="34"/>
      <c r="H423" s="34"/>
      <c r="I423" s="152"/>
      <c r="J423" s="34"/>
      <c r="K423" s="34"/>
      <c r="L423" s="35"/>
      <c r="M423" s="153"/>
      <c r="N423" s="154"/>
      <c r="O423" s="55"/>
      <c r="P423" s="55"/>
      <c r="Q423" s="55"/>
      <c r="R423" s="55"/>
      <c r="S423" s="55"/>
      <c r="T423" s="56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T423" s="19" t="s">
        <v>160</v>
      </c>
      <c r="AU423" s="19" t="s">
        <v>79</v>
      </c>
    </row>
    <row r="424" spans="1:65" s="13" customFormat="1">
      <c r="B424" s="155"/>
      <c r="D424" s="156" t="s">
        <v>162</v>
      </c>
      <c r="E424" s="157" t="s">
        <v>3</v>
      </c>
      <c r="F424" s="158" t="s">
        <v>824</v>
      </c>
      <c r="H424" s="159">
        <v>1</v>
      </c>
      <c r="I424" s="160"/>
      <c r="L424" s="155"/>
      <c r="M424" s="161"/>
      <c r="N424" s="162"/>
      <c r="O424" s="162"/>
      <c r="P424" s="162"/>
      <c r="Q424" s="162"/>
      <c r="R424" s="162"/>
      <c r="S424" s="162"/>
      <c r="T424" s="163"/>
      <c r="AT424" s="157" t="s">
        <v>162</v>
      </c>
      <c r="AU424" s="157" t="s">
        <v>79</v>
      </c>
      <c r="AV424" s="13" t="s">
        <v>79</v>
      </c>
      <c r="AW424" s="13" t="s">
        <v>31</v>
      </c>
      <c r="AX424" s="13" t="s">
        <v>77</v>
      </c>
      <c r="AY424" s="157" t="s">
        <v>151</v>
      </c>
    </row>
    <row r="425" spans="1:65" s="2" customFormat="1" ht="33" customHeight="1">
      <c r="A425" s="34"/>
      <c r="B425" s="136"/>
      <c r="C425" s="137" t="s">
        <v>825</v>
      </c>
      <c r="D425" s="137" t="s">
        <v>154</v>
      </c>
      <c r="E425" s="138" t="s">
        <v>826</v>
      </c>
      <c r="F425" s="139" t="s">
        <v>827</v>
      </c>
      <c r="G425" s="140" t="s">
        <v>190</v>
      </c>
      <c r="H425" s="141">
        <v>1</v>
      </c>
      <c r="I425" s="142"/>
      <c r="J425" s="143">
        <f>ROUND(I425*H425,2)</f>
        <v>0</v>
      </c>
      <c r="K425" s="139" t="s">
        <v>1236</v>
      </c>
      <c r="L425" s="35"/>
      <c r="M425" s="144" t="s">
        <v>3</v>
      </c>
      <c r="N425" s="145" t="s">
        <v>40</v>
      </c>
      <c r="O425" s="55"/>
      <c r="P425" s="146">
        <f>O425*H425</f>
        <v>0</v>
      </c>
      <c r="Q425" s="146">
        <v>0</v>
      </c>
      <c r="R425" s="146">
        <f>Q425*H425</f>
        <v>0</v>
      </c>
      <c r="S425" s="146">
        <v>0</v>
      </c>
      <c r="T425" s="147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48" t="s">
        <v>196</v>
      </c>
      <c r="AT425" s="148" t="s">
        <v>154</v>
      </c>
      <c r="AU425" s="148" t="s">
        <v>79</v>
      </c>
      <c r="AY425" s="19" t="s">
        <v>151</v>
      </c>
      <c r="BE425" s="149">
        <f>IF(N425="základní",J425,0)</f>
        <v>0</v>
      </c>
      <c r="BF425" s="149">
        <f>IF(N425="snížená",J425,0)</f>
        <v>0</v>
      </c>
      <c r="BG425" s="149">
        <f>IF(N425="zákl. přenesená",J425,0)</f>
        <v>0</v>
      </c>
      <c r="BH425" s="149">
        <f>IF(N425="sníž. přenesená",J425,0)</f>
        <v>0</v>
      </c>
      <c r="BI425" s="149">
        <f>IF(N425="nulová",J425,0)</f>
        <v>0</v>
      </c>
      <c r="BJ425" s="19" t="s">
        <v>77</v>
      </c>
      <c r="BK425" s="149">
        <f>ROUND(I425*H425,2)</f>
        <v>0</v>
      </c>
      <c r="BL425" s="19" t="s">
        <v>196</v>
      </c>
      <c r="BM425" s="148" t="s">
        <v>828</v>
      </c>
    </row>
    <row r="426" spans="1:65" s="2" customFormat="1">
      <c r="A426" s="34"/>
      <c r="B426" s="35"/>
      <c r="C426" s="34"/>
      <c r="D426" s="150" t="s">
        <v>160</v>
      </c>
      <c r="E426" s="34"/>
      <c r="F426" s="151" t="s">
        <v>829</v>
      </c>
      <c r="G426" s="34"/>
      <c r="H426" s="34"/>
      <c r="I426" s="152"/>
      <c r="J426" s="34"/>
      <c r="K426" s="34"/>
      <c r="L426" s="35"/>
      <c r="M426" s="153"/>
      <c r="N426" s="154"/>
      <c r="O426" s="55"/>
      <c r="P426" s="55"/>
      <c r="Q426" s="55"/>
      <c r="R426" s="55"/>
      <c r="S426" s="55"/>
      <c r="T426" s="56"/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T426" s="19" t="s">
        <v>160</v>
      </c>
      <c r="AU426" s="19" t="s">
        <v>79</v>
      </c>
    </row>
    <row r="427" spans="1:65" s="13" customFormat="1">
      <c r="B427" s="155"/>
      <c r="D427" s="156" t="s">
        <v>162</v>
      </c>
      <c r="E427" s="157" t="s">
        <v>3</v>
      </c>
      <c r="F427" s="158" t="s">
        <v>830</v>
      </c>
      <c r="H427" s="159">
        <v>1</v>
      </c>
      <c r="I427" s="160"/>
      <c r="L427" s="155"/>
      <c r="M427" s="161"/>
      <c r="N427" s="162"/>
      <c r="O427" s="162"/>
      <c r="P427" s="162"/>
      <c r="Q427" s="162"/>
      <c r="R427" s="162"/>
      <c r="S427" s="162"/>
      <c r="T427" s="163"/>
      <c r="AT427" s="157" t="s">
        <v>162</v>
      </c>
      <c r="AU427" s="157" t="s">
        <v>79</v>
      </c>
      <c r="AV427" s="13" t="s">
        <v>79</v>
      </c>
      <c r="AW427" s="13" t="s">
        <v>31</v>
      </c>
      <c r="AX427" s="13" t="s">
        <v>77</v>
      </c>
      <c r="AY427" s="157" t="s">
        <v>151</v>
      </c>
    </row>
    <row r="428" spans="1:65" s="2" customFormat="1" ht="24.2" customHeight="1">
      <c r="A428" s="34"/>
      <c r="B428" s="136"/>
      <c r="C428" s="137" t="s">
        <v>831</v>
      </c>
      <c r="D428" s="137" t="s">
        <v>154</v>
      </c>
      <c r="E428" s="138" t="s">
        <v>832</v>
      </c>
      <c r="F428" s="139" t="s">
        <v>833</v>
      </c>
      <c r="G428" s="140" t="s">
        <v>181</v>
      </c>
      <c r="H428" s="141">
        <v>0.69</v>
      </c>
      <c r="I428" s="142"/>
      <c r="J428" s="143">
        <f>ROUND(I428*H428,2)</f>
        <v>0</v>
      </c>
      <c r="K428" s="139" t="s">
        <v>1236</v>
      </c>
      <c r="L428" s="35"/>
      <c r="M428" s="144" t="s">
        <v>3</v>
      </c>
      <c r="N428" s="145" t="s">
        <v>40</v>
      </c>
      <c r="O428" s="55"/>
      <c r="P428" s="146">
        <f>O428*H428</f>
        <v>0</v>
      </c>
      <c r="Q428" s="146">
        <v>9.5200000000000005E-4</v>
      </c>
      <c r="R428" s="146">
        <f>Q428*H428</f>
        <v>6.5687999999999999E-4</v>
      </c>
      <c r="S428" s="146">
        <v>0</v>
      </c>
      <c r="T428" s="147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48" t="s">
        <v>196</v>
      </c>
      <c r="AT428" s="148" t="s">
        <v>154</v>
      </c>
      <c r="AU428" s="148" t="s">
        <v>79</v>
      </c>
      <c r="AY428" s="19" t="s">
        <v>151</v>
      </c>
      <c r="BE428" s="149">
        <f>IF(N428="základní",J428,0)</f>
        <v>0</v>
      </c>
      <c r="BF428" s="149">
        <f>IF(N428="snížená",J428,0)</f>
        <v>0</v>
      </c>
      <c r="BG428" s="149">
        <f>IF(N428="zákl. přenesená",J428,0)</f>
        <v>0</v>
      </c>
      <c r="BH428" s="149">
        <f>IF(N428="sníž. přenesená",J428,0)</f>
        <v>0</v>
      </c>
      <c r="BI428" s="149">
        <f>IF(N428="nulová",J428,0)</f>
        <v>0</v>
      </c>
      <c r="BJ428" s="19" t="s">
        <v>77</v>
      </c>
      <c r="BK428" s="149">
        <f>ROUND(I428*H428,2)</f>
        <v>0</v>
      </c>
      <c r="BL428" s="19" t="s">
        <v>196</v>
      </c>
      <c r="BM428" s="148" t="s">
        <v>834</v>
      </c>
    </row>
    <row r="429" spans="1:65" s="2" customFormat="1">
      <c r="A429" s="34"/>
      <c r="B429" s="35"/>
      <c r="C429" s="34"/>
      <c r="D429" s="150" t="s">
        <v>160</v>
      </c>
      <c r="E429" s="34"/>
      <c r="F429" s="151" t="s">
        <v>835</v>
      </c>
      <c r="G429" s="34"/>
      <c r="H429" s="34"/>
      <c r="I429" s="152"/>
      <c r="J429" s="34"/>
      <c r="K429" s="34"/>
      <c r="L429" s="35"/>
      <c r="M429" s="153"/>
      <c r="N429" s="154"/>
      <c r="O429" s="55"/>
      <c r="P429" s="55"/>
      <c r="Q429" s="55"/>
      <c r="R429" s="55"/>
      <c r="S429" s="55"/>
      <c r="T429" s="56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T429" s="19" t="s">
        <v>160</v>
      </c>
      <c r="AU429" s="19" t="s">
        <v>79</v>
      </c>
    </row>
    <row r="430" spans="1:65" s="13" customFormat="1">
      <c r="B430" s="155"/>
      <c r="D430" s="156" t="s">
        <v>162</v>
      </c>
      <c r="E430" s="157" t="s">
        <v>3</v>
      </c>
      <c r="F430" s="158" t="s">
        <v>836</v>
      </c>
      <c r="H430" s="159">
        <v>0.69</v>
      </c>
      <c r="I430" s="160"/>
      <c r="L430" s="155"/>
      <c r="M430" s="161"/>
      <c r="N430" s="162"/>
      <c r="O430" s="162"/>
      <c r="P430" s="162"/>
      <c r="Q430" s="162"/>
      <c r="R430" s="162"/>
      <c r="S430" s="162"/>
      <c r="T430" s="163"/>
      <c r="AT430" s="157" t="s">
        <v>162</v>
      </c>
      <c r="AU430" s="157" t="s">
        <v>79</v>
      </c>
      <c r="AV430" s="13" t="s">
        <v>79</v>
      </c>
      <c r="AW430" s="13" t="s">
        <v>31</v>
      </c>
      <c r="AX430" s="13" t="s">
        <v>77</v>
      </c>
      <c r="AY430" s="157" t="s">
        <v>151</v>
      </c>
    </row>
    <row r="431" spans="1:65" s="2" customFormat="1" ht="24.2" customHeight="1">
      <c r="A431" s="34"/>
      <c r="B431" s="136"/>
      <c r="C431" s="179" t="s">
        <v>837</v>
      </c>
      <c r="D431" s="179" t="s">
        <v>486</v>
      </c>
      <c r="E431" s="180" t="s">
        <v>784</v>
      </c>
      <c r="F431" s="181" t="s">
        <v>785</v>
      </c>
      <c r="G431" s="182" t="s">
        <v>82</v>
      </c>
      <c r="H431" s="183">
        <v>0.20699999999999999</v>
      </c>
      <c r="I431" s="184"/>
      <c r="J431" s="185">
        <f>ROUND(I431*H431,2)</f>
        <v>0</v>
      </c>
      <c r="K431" s="139" t="s">
        <v>1236</v>
      </c>
      <c r="L431" s="186"/>
      <c r="M431" s="187" t="s">
        <v>3</v>
      </c>
      <c r="N431" s="188" t="s">
        <v>40</v>
      </c>
      <c r="O431" s="55"/>
      <c r="P431" s="146">
        <f>O431*H431</f>
        <v>0</v>
      </c>
      <c r="Q431" s="146">
        <v>1.9E-2</v>
      </c>
      <c r="R431" s="146">
        <f>Q431*H431</f>
        <v>3.9329999999999999E-3</v>
      </c>
      <c r="S431" s="146">
        <v>0</v>
      </c>
      <c r="T431" s="147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48" t="s">
        <v>336</v>
      </c>
      <c r="AT431" s="148" t="s">
        <v>486</v>
      </c>
      <c r="AU431" s="148" t="s">
        <v>79</v>
      </c>
      <c r="AY431" s="19" t="s">
        <v>151</v>
      </c>
      <c r="BE431" s="149">
        <f>IF(N431="základní",J431,0)</f>
        <v>0</v>
      </c>
      <c r="BF431" s="149">
        <f>IF(N431="snížená",J431,0)</f>
        <v>0</v>
      </c>
      <c r="BG431" s="149">
        <f>IF(N431="zákl. přenesená",J431,0)</f>
        <v>0</v>
      </c>
      <c r="BH431" s="149">
        <f>IF(N431="sníž. přenesená",J431,0)</f>
        <v>0</v>
      </c>
      <c r="BI431" s="149">
        <f>IF(N431="nulová",J431,0)</f>
        <v>0</v>
      </c>
      <c r="BJ431" s="19" t="s">
        <v>77</v>
      </c>
      <c r="BK431" s="149">
        <f>ROUND(I431*H431,2)</f>
        <v>0</v>
      </c>
      <c r="BL431" s="19" t="s">
        <v>196</v>
      </c>
      <c r="BM431" s="148" t="s">
        <v>838</v>
      </c>
    </row>
    <row r="432" spans="1:65" s="13" customFormat="1">
      <c r="B432" s="155"/>
      <c r="D432" s="156" t="s">
        <v>162</v>
      </c>
      <c r="F432" s="158" t="s">
        <v>839</v>
      </c>
      <c r="H432" s="159">
        <v>0.20699999999999999</v>
      </c>
      <c r="I432" s="160"/>
      <c r="L432" s="155"/>
      <c r="M432" s="161"/>
      <c r="N432" s="162"/>
      <c r="O432" s="162"/>
      <c r="P432" s="162"/>
      <c r="Q432" s="162"/>
      <c r="R432" s="162"/>
      <c r="S432" s="162"/>
      <c r="T432" s="163"/>
      <c r="AT432" s="157" t="s">
        <v>162</v>
      </c>
      <c r="AU432" s="157" t="s">
        <v>79</v>
      </c>
      <c r="AV432" s="13" t="s">
        <v>79</v>
      </c>
      <c r="AW432" s="13" t="s">
        <v>4</v>
      </c>
      <c r="AX432" s="13" t="s">
        <v>77</v>
      </c>
      <c r="AY432" s="157" t="s">
        <v>151</v>
      </c>
    </row>
    <row r="433" spans="1:65" s="2" customFormat="1" ht="49.15" customHeight="1">
      <c r="A433" s="34"/>
      <c r="B433" s="136"/>
      <c r="C433" s="137" t="s">
        <v>840</v>
      </c>
      <c r="D433" s="137" t="s">
        <v>154</v>
      </c>
      <c r="E433" s="138" t="s">
        <v>841</v>
      </c>
      <c r="F433" s="139" t="s">
        <v>842</v>
      </c>
      <c r="G433" s="140" t="s">
        <v>314</v>
      </c>
      <c r="H433" s="141">
        <v>0.83499999999999996</v>
      </c>
      <c r="I433" s="142"/>
      <c r="J433" s="143">
        <f>ROUND(I433*H433,2)</f>
        <v>0</v>
      </c>
      <c r="K433" s="139" t="s">
        <v>1236</v>
      </c>
      <c r="L433" s="35"/>
      <c r="M433" s="144" t="s">
        <v>3</v>
      </c>
      <c r="N433" s="145" t="s">
        <v>40</v>
      </c>
      <c r="O433" s="55"/>
      <c r="P433" s="146">
        <f>O433*H433</f>
        <v>0</v>
      </c>
      <c r="Q433" s="146">
        <v>0</v>
      </c>
      <c r="R433" s="146">
        <f>Q433*H433</f>
        <v>0</v>
      </c>
      <c r="S433" s="146">
        <v>0</v>
      </c>
      <c r="T433" s="147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48" t="s">
        <v>196</v>
      </c>
      <c r="AT433" s="148" t="s">
        <v>154</v>
      </c>
      <c r="AU433" s="148" t="s">
        <v>79</v>
      </c>
      <c r="AY433" s="19" t="s">
        <v>151</v>
      </c>
      <c r="BE433" s="149">
        <f>IF(N433="základní",J433,0)</f>
        <v>0</v>
      </c>
      <c r="BF433" s="149">
        <f>IF(N433="snížená",J433,0)</f>
        <v>0</v>
      </c>
      <c r="BG433" s="149">
        <f>IF(N433="zákl. přenesená",J433,0)</f>
        <v>0</v>
      </c>
      <c r="BH433" s="149">
        <f>IF(N433="sníž. přenesená",J433,0)</f>
        <v>0</v>
      </c>
      <c r="BI433" s="149">
        <f>IF(N433="nulová",J433,0)</f>
        <v>0</v>
      </c>
      <c r="BJ433" s="19" t="s">
        <v>77</v>
      </c>
      <c r="BK433" s="149">
        <f>ROUND(I433*H433,2)</f>
        <v>0</v>
      </c>
      <c r="BL433" s="19" t="s">
        <v>196</v>
      </c>
      <c r="BM433" s="148" t="s">
        <v>843</v>
      </c>
    </row>
    <row r="434" spans="1:65" s="2" customFormat="1">
      <c r="A434" s="34"/>
      <c r="B434" s="35"/>
      <c r="C434" s="34"/>
      <c r="D434" s="150" t="s">
        <v>160</v>
      </c>
      <c r="E434" s="34"/>
      <c r="F434" s="151" t="s">
        <v>844</v>
      </c>
      <c r="G434" s="34"/>
      <c r="H434" s="34"/>
      <c r="I434" s="152"/>
      <c r="J434" s="34"/>
      <c r="K434" s="34"/>
      <c r="L434" s="35"/>
      <c r="M434" s="153"/>
      <c r="N434" s="154"/>
      <c r="O434" s="55"/>
      <c r="P434" s="55"/>
      <c r="Q434" s="55"/>
      <c r="R434" s="55"/>
      <c r="S434" s="55"/>
      <c r="T434" s="56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T434" s="19" t="s">
        <v>160</v>
      </c>
      <c r="AU434" s="19" t="s">
        <v>79</v>
      </c>
    </row>
    <row r="435" spans="1:65" s="12" customFormat="1" ht="22.9" customHeight="1">
      <c r="B435" s="123"/>
      <c r="D435" s="124" t="s">
        <v>68</v>
      </c>
      <c r="E435" s="134" t="s">
        <v>845</v>
      </c>
      <c r="F435" s="134" t="s">
        <v>846</v>
      </c>
      <c r="I435" s="126"/>
      <c r="J435" s="135">
        <f>BK435</f>
        <v>0</v>
      </c>
      <c r="L435" s="123"/>
      <c r="M435" s="128"/>
      <c r="N435" s="129"/>
      <c r="O435" s="129"/>
      <c r="P435" s="130">
        <f>SUM(P436:P445)</f>
        <v>0</v>
      </c>
      <c r="Q435" s="129"/>
      <c r="R435" s="130">
        <f>SUM(R436:R445)</f>
        <v>1.1139000000000001E-3</v>
      </c>
      <c r="S435" s="129"/>
      <c r="T435" s="131">
        <f>SUM(T436:T445)</f>
        <v>0</v>
      </c>
      <c r="AR435" s="124" t="s">
        <v>79</v>
      </c>
      <c r="AT435" s="132" t="s">
        <v>68</v>
      </c>
      <c r="AU435" s="132" t="s">
        <v>77</v>
      </c>
      <c r="AY435" s="124" t="s">
        <v>151</v>
      </c>
      <c r="BK435" s="133">
        <f>SUM(BK436:BK445)</f>
        <v>0</v>
      </c>
    </row>
    <row r="436" spans="1:65" s="2" customFormat="1" ht="24.2" customHeight="1">
      <c r="A436" s="34"/>
      <c r="B436" s="136"/>
      <c r="C436" s="137" t="s">
        <v>847</v>
      </c>
      <c r="D436" s="137" t="s">
        <v>154</v>
      </c>
      <c r="E436" s="138" t="s">
        <v>848</v>
      </c>
      <c r="F436" s="139" t="s">
        <v>849</v>
      </c>
      <c r="G436" s="140" t="s">
        <v>82</v>
      </c>
      <c r="H436" s="141">
        <v>2.37</v>
      </c>
      <c r="I436" s="142"/>
      <c r="J436" s="143">
        <f>ROUND(I436*H436,2)</f>
        <v>0</v>
      </c>
      <c r="K436" s="139" t="s">
        <v>1236</v>
      </c>
      <c r="L436" s="35"/>
      <c r="M436" s="144" t="s">
        <v>3</v>
      </c>
      <c r="N436" s="145" t="s">
        <v>40</v>
      </c>
      <c r="O436" s="55"/>
      <c r="P436" s="146">
        <f>O436*H436</f>
        <v>0</v>
      </c>
      <c r="Q436" s="146">
        <v>6.0000000000000002E-5</v>
      </c>
      <c r="R436" s="146">
        <f>Q436*H436</f>
        <v>1.4220000000000001E-4</v>
      </c>
      <c r="S436" s="146">
        <v>0</v>
      </c>
      <c r="T436" s="147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48" t="s">
        <v>196</v>
      </c>
      <c r="AT436" s="148" t="s">
        <v>154</v>
      </c>
      <c r="AU436" s="148" t="s">
        <v>79</v>
      </c>
      <c r="AY436" s="19" t="s">
        <v>151</v>
      </c>
      <c r="BE436" s="149">
        <f>IF(N436="základní",J436,0)</f>
        <v>0</v>
      </c>
      <c r="BF436" s="149">
        <f>IF(N436="snížená",J436,0)</f>
        <v>0</v>
      </c>
      <c r="BG436" s="149">
        <f>IF(N436="zákl. přenesená",J436,0)</f>
        <v>0</v>
      </c>
      <c r="BH436" s="149">
        <f>IF(N436="sníž. přenesená",J436,0)</f>
        <v>0</v>
      </c>
      <c r="BI436" s="149">
        <f>IF(N436="nulová",J436,0)</f>
        <v>0</v>
      </c>
      <c r="BJ436" s="19" t="s">
        <v>77</v>
      </c>
      <c r="BK436" s="149">
        <f>ROUND(I436*H436,2)</f>
        <v>0</v>
      </c>
      <c r="BL436" s="19" t="s">
        <v>196</v>
      </c>
      <c r="BM436" s="148" t="s">
        <v>850</v>
      </c>
    </row>
    <row r="437" spans="1:65" s="2" customFormat="1">
      <c r="A437" s="34"/>
      <c r="B437" s="35"/>
      <c r="C437" s="34"/>
      <c r="D437" s="150" t="s">
        <v>160</v>
      </c>
      <c r="E437" s="34"/>
      <c r="F437" s="151" t="s">
        <v>851</v>
      </c>
      <c r="G437" s="34"/>
      <c r="H437" s="34"/>
      <c r="I437" s="152"/>
      <c r="J437" s="34"/>
      <c r="K437" s="34"/>
      <c r="L437" s="35"/>
      <c r="M437" s="153"/>
      <c r="N437" s="154"/>
      <c r="O437" s="55"/>
      <c r="P437" s="55"/>
      <c r="Q437" s="55"/>
      <c r="R437" s="55"/>
      <c r="S437" s="55"/>
      <c r="T437" s="56"/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T437" s="19" t="s">
        <v>160</v>
      </c>
      <c r="AU437" s="19" t="s">
        <v>79</v>
      </c>
    </row>
    <row r="438" spans="1:65" s="13" customFormat="1">
      <c r="B438" s="155"/>
      <c r="D438" s="156" t="s">
        <v>162</v>
      </c>
      <c r="E438" s="157" t="s">
        <v>3</v>
      </c>
      <c r="F438" s="158" t="s">
        <v>852</v>
      </c>
      <c r="H438" s="159">
        <v>2.37</v>
      </c>
      <c r="I438" s="160"/>
      <c r="L438" s="155"/>
      <c r="M438" s="161"/>
      <c r="N438" s="162"/>
      <c r="O438" s="162"/>
      <c r="P438" s="162"/>
      <c r="Q438" s="162"/>
      <c r="R438" s="162"/>
      <c r="S438" s="162"/>
      <c r="T438" s="163"/>
      <c r="AT438" s="157" t="s">
        <v>162</v>
      </c>
      <c r="AU438" s="157" t="s">
        <v>79</v>
      </c>
      <c r="AV438" s="13" t="s">
        <v>79</v>
      </c>
      <c r="AW438" s="13" t="s">
        <v>31</v>
      </c>
      <c r="AX438" s="13" t="s">
        <v>77</v>
      </c>
      <c r="AY438" s="157" t="s">
        <v>151</v>
      </c>
    </row>
    <row r="439" spans="1:65" s="2" customFormat="1" ht="37.9" customHeight="1">
      <c r="A439" s="34"/>
      <c r="B439" s="136"/>
      <c r="C439" s="137" t="s">
        <v>853</v>
      </c>
      <c r="D439" s="137" t="s">
        <v>154</v>
      </c>
      <c r="E439" s="138" t="s">
        <v>854</v>
      </c>
      <c r="F439" s="139" t="s">
        <v>855</v>
      </c>
      <c r="G439" s="140" t="s">
        <v>82</v>
      </c>
      <c r="H439" s="141">
        <v>2.37</v>
      </c>
      <c r="I439" s="142"/>
      <c r="J439" s="143">
        <f>ROUND(I439*H439,2)</f>
        <v>0</v>
      </c>
      <c r="K439" s="139" t="s">
        <v>1236</v>
      </c>
      <c r="L439" s="35"/>
      <c r="M439" s="144" t="s">
        <v>3</v>
      </c>
      <c r="N439" s="145" t="s">
        <v>40</v>
      </c>
      <c r="O439" s="55"/>
      <c r="P439" s="146">
        <f>O439*H439</f>
        <v>0</v>
      </c>
      <c r="Q439" s="146">
        <v>6.9999999999999994E-5</v>
      </c>
      <c r="R439" s="146">
        <f>Q439*H439</f>
        <v>1.6589999999999999E-4</v>
      </c>
      <c r="S439" s="146">
        <v>0</v>
      </c>
      <c r="T439" s="147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48" t="s">
        <v>196</v>
      </c>
      <c r="AT439" s="148" t="s">
        <v>154</v>
      </c>
      <c r="AU439" s="148" t="s">
        <v>79</v>
      </c>
      <c r="AY439" s="19" t="s">
        <v>151</v>
      </c>
      <c r="BE439" s="149">
        <f>IF(N439="základní",J439,0)</f>
        <v>0</v>
      </c>
      <c r="BF439" s="149">
        <f>IF(N439="snížená",J439,0)</f>
        <v>0</v>
      </c>
      <c r="BG439" s="149">
        <f>IF(N439="zákl. přenesená",J439,0)</f>
        <v>0</v>
      </c>
      <c r="BH439" s="149">
        <f>IF(N439="sníž. přenesená",J439,0)</f>
        <v>0</v>
      </c>
      <c r="BI439" s="149">
        <f>IF(N439="nulová",J439,0)</f>
        <v>0</v>
      </c>
      <c r="BJ439" s="19" t="s">
        <v>77</v>
      </c>
      <c r="BK439" s="149">
        <f>ROUND(I439*H439,2)</f>
        <v>0</v>
      </c>
      <c r="BL439" s="19" t="s">
        <v>196</v>
      </c>
      <c r="BM439" s="148" t="s">
        <v>856</v>
      </c>
    </row>
    <row r="440" spans="1:65" s="2" customFormat="1">
      <c r="A440" s="34"/>
      <c r="B440" s="35"/>
      <c r="C440" s="34"/>
      <c r="D440" s="150" t="s">
        <v>160</v>
      </c>
      <c r="E440" s="34"/>
      <c r="F440" s="151" t="s">
        <v>857</v>
      </c>
      <c r="G440" s="34"/>
      <c r="H440" s="34"/>
      <c r="I440" s="152"/>
      <c r="J440" s="34"/>
      <c r="K440" s="34"/>
      <c r="L440" s="35"/>
      <c r="M440" s="153"/>
      <c r="N440" s="154"/>
      <c r="O440" s="55"/>
      <c r="P440" s="55"/>
      <c r="Q440" s="55"/>
      <c r="R440" s="55"/>
      <c r="S440" s="55"/>
      <c r="T440" s="56"/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T440" s="19" t="s">
        <v>160</v>
      </c>
      <c r="AU440" s="19" t="s">
        <v>79</v>
      </c>
    </row>
    <row r="441" spans="1:65" s="13" customFormat="1">
      <c r="B441" s="155"/>
      <c r="D441" s="156" t="s">
        <v>162</v>
      </c>
      <c r="E441" s="157" t="s">
        <v>3</v>
      </c>
      <c r="F441" s="158" t="s">
        <v>852</v>
      </c>
      <c r="H441" s="159">
        <v>2.37</v>
      </c>
      <c r="I441" s="160"/>
      <c r="L441" s="155"/>
      <c r="M441" s="161"/>
      <c r="N441" s="162"/>
      <c r="O441" s="162"/>
      <c r="P441" s="162"/>
      <c r="Q441" s="162"/>
      <c r="R441" s="162"/>
      <c r="S441" s="162"/>
      <c r="T441" s="163"/>
      <c r="AT441" s="157" t="s">
        <v>162</v>
      </c>
      <c r="AU441" s="157" t="s">
        <v>79</v>
      </c>
      <c r="AV441" s="13" t="s">
        <v>79</v>
      </c>
      <c r="AW441" s="13" t="s">
        <v>31</v>
      </c>
      <c r="AX441" s="13" t="s">
        <v>77</v>
      </c>
      <c r="AY441" s="157" t="s">
        <v>151</v>
      </c>
    </row>
    <row r="442" spans="1:65" s="2" customFormat="1" ht="24.2" customHeight="1">
      <c r="A442" s="34"/>
      <c r="B442" s="136"/>
      <c r="C442" s="137" t="s">
        <v>858</v>
      </c>
      <c r="D442" s="137" t="s">
        <v>154</v>
      </c>
      <c r="E442" s="138" t="s">
        <v>859</v>
      </c>
      <c r="F442" s="139" t="s">
        <v>860</v>
      </c>
      <c r="G442" s="140" t="s">
        <v>82</v>
      </c>
      <c r="H442" s="141">
        <v>2.37</v>
      </c>
      <c r="I442" s="142"/>
      <c r="J442" s="143">
        <f>ROUND(I442*H442,2)</f>
        <v>0</v>
      </c>
      <c r="K442" s="139" t="s">
        <v>1236</v>
      </c>
      <c r="L442" s="35"/>
      <c r="M442" s="144" t="s">
        <v>3</v>
      </c>
      <c r="N442" s="145" t="s">
        <v>40</v>
      </c>
      <c r="O442" s="55"/>
      <c r="P442" s="146">
        <f>O442*H442</f>
        <v>0</v>
      </c>
      <c r="Q442" s="146">
        <v>1.7000000000000001E-4</v>
      </c>
      <c r="R442" s="146">
        <f>Q442*H442</f>
        <v>4.0290000000000004E-4</v>
      </c>
      <c r="S442" s="146">
        <v>0</v>
      </c>
      <c r="T442" s="147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148" t="s">
        <v>196</v>
      </c>
      <c r="AT442" s="148" t="s">
        <v>154</v>
      </c>
      <c r="AU442" s="148" t="s">
        <v>79</v>
      </c>
      <c r="AY442" s="19" t="s">
        <v>151</v>
      </c>
      <c r="BE442" s="149">
        <f>IF(N442="základní",J442,0)</f>
        <v>0</v>
      </c>
      <c r="BF442" s="149">
        <f>IF(N442="snížená",J442,0)</f>
        <v>0</v>
      </c>
      <c r="BG442" s="149">
        <f>IF(N442="zákl. přenesená",J442,0)</f>
        <v>0</v>
      </c>
      <c r="BH442" s="149">
        <f>IF(N442="sníž. přenesená",J442,0)</f>
        <v>0</v>
      </c>
      <c r="BI442" s="149">
        <f>IF(N442="nulová",J442,0)</f>
        <v>0</v>
      </c>
      <c r="BJ442" s="19" t="s">
        <v>77</v>
      </c>
      <c r="BK442" s="149">
        <f>ROUND(I442*H442,2)</f>
        <v>0</v>
      </c>
      <c r="BL442" s="19" t="s">
        <v>196</v>
      </c>
      <c r="BM442" s="148" t="s">
        <v>861</v>
      </c>
    </row>
    <row r="443" spans="1:65" s="2" customFormat="1">
      <c r="A443" s="34"/>
      <c r="B443" s="35"/>
      <c r="C443" s="34"/>
      <c r="D443" s="150" t="s">
        <v>160</v>
      </c>
      <c r="E443" s="34"/>
      <c r="F443" s="151" t="s">
        <v>862</v>
      </c>
      <c r="G443" s="34"/>
      <c r="H443" s="34"/>
      <c r="I443" s="152"/>
      <c r="J443" s="34"/>
      <c r="K443" s="34"/>
      <c r="L443" s="35"/>
      <c r="M443" s="153"/>
      <c r="N443" s="154"/>
      <c r="O443" s="55"/>
      <c r="P443" s="55"/>
      <c r="Q443" s="55"/>
      <c r="R443" s="55"/>
      <c r="S443" s="55"/>
      <c r="T443" s="56"/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T443" s="19" t="s">
        <v>160</v>
      </c>
      <c r="AU443" s="19" t="s">
        <v>79</v>
      </c>
    </row>
    <row r="444" spans="1:65" s="2" customFormat="1" ht="24.2" customHeight="1">
      <c r="A444" s="34"/>
      <c r="B444" s="136"/>
      <c r="C444" s="137" t="s">
        <v>863</v>
      </c>
      <c r="D444" s="137" t="s">
        <v>154</v>
      </c>
      <c r="E444" s="138" t="s">
        <v>864</v>
      </c>
      <c r="F444" s="139" t="s">
        <v>865</v>
      </c>
      <c r="G444" s="140" t="s">
        <v>82</v>
      </c>
      <c r="H444" s="141">
        <v>2.37</v>
      </c>
      <c r="I444" s="142"/>
      <c r="J444" s="143">
        <f>ROUND(I444*H444,2)</f>
        <v>0</v>
      </c>
      <c r="K444" s="139" t="s">
        <v>1236</v>
      </c>
      <c r="L444" s="35"/>
      <c r="M444" s="144" t="s">
        <v>3</v>
      </c>
      <c r="N444" s="145" t="s">
        <v>40</v>
      </c>
      <c r="O444" s="55"/>
      <c r="P444" s="146">
        <f>O444*H444</f>
        <v>0</v>
      </c>
      <c r="Q444" s="146">
        <v>1.7000000000000001E-4</v>
      </c>
      <c r="R444" s="146">
        <f>Q444*H444</f>
        <v>4.0290000000000004E-4</v>
      </c>
      <c r="S444" s="146">
        <v>0</v>
      </c>
      <c r="T444" s="147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48" t="s">
        <v>196</v>
      </c>
      <c r="AT444" s="148" t="s">
        <v>154</v>
      </c>
      <c r="AU444" s="148" t="s">
        <v>79</v>
      </c>
      <c r="AY444" s="19" t="s">
        <v>151</v>
      </c>
      <c r="BE444" s="149">
        <f>IF(N444="základní",J444,0)</f>
        <v>0</v>
      </c>
      <c r="BF444" s="149">
        <f>IF(N444="snížená",J444,0)</f>
        <v>0</v>
      </c>
      <c r="BG444" s="149">
        <f>IF(N444="zákl. přenesená",J444,0)</f>
        <v>0</v>
      </c>
      <c r="BH444" s="149">
        <f>IF(N444="sníž. přenesená",J444,0)</f>
        <v>0</v>
      </c>
      <c r="BI444" s="149">
        <f>IF(N444="nulová",J444,0)</f>
        <v>0</v>
      </c>
      <c r="BJ444" s="19" t="s">
        <v>77</v>
      </c>
      <c r="BK444" s="149">
        <f>ROUND(I444*H444,2)</f>
        <v>0</v>
      </c>
      <c r="BL444" s="19" t="s">
        <v>196</v>
      </c>
      <c r="BM444" s="148" t="s">
        <v>866</v>
      </c>
    </row>
    <row r="445" spans="1:65" s="2" customFormat="1">
      <c r="A445" s="34"/>
      <c r="B445" s="35"/>
      <c r="C445" s="34"/>
      <c r="D445" s="150" t="s">
        <v>160</v>
      </c>
      <c r="E445" s="34"/>
      <c r="F445" s="151" t="s">
        <v>867</v>
      </c>
      <c r="G445" s="34"/>
      <c r="H445" s="34"/>
      <c r="I445" s="152"/>
      <c r="J445" s="34"/>
      <c r="K445" s="34"/>
      <c r="L445" s="35"/>
      <c r="M445" s="153"/>
      <c r="N445" s="154"/>
      <c r="O445" s="55"/>
      <c r="P445" s="55"/>
      <c r="Q445" s="55"/>
      <c r="R445" s="55"/>
      <c r="S445" s="55"/>
      <c r="T445" s="56"/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T445" s="19" t="s">
        <v>160</v>
      </c>
      <c r="AU445" s="19" t="s">
        <v>79</v>
      </c>
    </row>
    <row r="446" spans="1:65" s="12" customFormat="1" ht="25.9" customHeight="1">
      <c r="B446" s="123"/>
      <c r="D446" s="124" t="s">
        <v>68</v>
      </c>
      <c r="E446" s="125" t="s">
        <v>486</v>
      </c>
      <c r="F446" s="125" t="s">
        <v>868</v>
      </c>
      <c r="I446" s="126"/>
      <c r="J446" s="127">
        <f>BK446</f>
        <v>0</v>
      </c>
      <c r="L446" s="123"/>
      <c r="M446" s="128"/>
      <c r="N446" s="129"/>
      <c r="O446" s="129"/>
      <c r="P446" s="130">
        <f>P447</f>
        <v>0</v>
      </c>
      <c r="Q446" s="129"/>
      <c r="R446" s="130">
        <f>R447</f>
        <v>5.5580000000000004E-3</v>
      </c>
      <c r="S446" s="129"/>
      <c r="T446" s="131">
        <f>T447</f>
        <v>0</v>
      </c>
      <c r="AR446" s="124" t="s">
        <v>84</v>
      </c>
      <c r="AT446" s="132" t="s">
        <v>68</v>
      </c>
      <c r="AU446" s="132" t="s">
        <v>69</v>
      </c>
      <c r="AY446" s="124" t="s">
        <v>151</v>
      </c>
      <c r="BK446" s="133">
        <f>BK447</f>
        <v>0</v>
      </c>
    </row>
    <row r="447" spans="1:65" s="12" customFormat="1" ht="22.9" customHeight="1">
      <c r="B447" s="123"/>
      <c r="D447" s="124" t="s">
        <v>68</v>
      </c>
      <c r="E447" s="134" t="s">
        <v>869</v>
      </c>
      <c r="F447" s="134" t="s">
        <v>870</v>
      </c>
      <c r="I447" s="126"/>
      <c r="J447" s="135">
        <f>BK447</f>
        <v>0</v>
      </c>
      <c r="L447" s="123"/>
      <c r="M447" s="128"/>
      <c r="N447" s="129"/>
      <c r="O447" s="129"/>
      <c r="P447" s="130">
        <f>P448+SUM(P449:P452)+P459+P464+P470+P480</f>
        <v>0</v>
      </c>
      <c r="Q447" s="129"/>
      <c r="R447" s="130">
        <f>R448+SUM(R449:R452)+R459+R464+R470+R480</f>
        <v>5.5580000000000004E-3</v>
      </c>
      <c r="S447" s="129"/>
      <c r="T447" s="131">
        <f>T448+SUM(T449:T452)+T459+T464+T470+T480</f>
        <v>0</v>
      </c>
      <c r="AR447" s="124" t="s">
        <v>84</v>
      </c>
      <c r="AT447" s="132" t="s">
        <v>68</v>
      </c>
      <c r="AU447" s="132" t="s">
        <v>77</v>
      </c>
      <c r="AY447" s="124" t="s">
        <v>151</v>
      </c>
      <c r="BK447" s="133">
        <f>BK448+SUM(BK449:BK452)+BK459+BK464+BK470+BK480</f>
        <v>0</v>
      </c>
    </row>
    <row r="448" spans="1:65" s="2" customFormat="1" ht="44.25" customHeight="1">
      <c r="A448" s="34"/>
      <c r="B448" s="136"/>
      <c r="C448" s="137" t="s">
        <v>871</v>
      </c>
      <c r="D448" s="137" t="s">
        <v>154</v>
      </c>
      <c r="E448" s="138" t="s">
        <v>872</v>
      </c>
      <c r="F448" s="139" t="s">
        <v>873</v>
      </c>
      <c r="G448" s="140" t="s">
        <v>190</v>
      </c>
      <c r="H448" s="141">
        <v>1</v>
      </c>
      <c r="I448" s="142"/>
      <c r="J448" s="143">
        <f>ROUND(I448*H448,2)</f>
        <v>0</v>
      </c>
      <c r="K448" s="139" t="s">
        <v>1236</v>
      </c>
      <c r="L448" s="35"/>
      <c r="M448" s="144" t="s">
        <v>3</v>
      </c>
      <c r="N448" s="145" t="s">
        <v>40</v>
      </c>
      <c r="O448" s="55"/>
      <c r="P448" s="146">
        <f>O448*H448</f>
        <v>0</v>
      </c>
      <c r="Q448" s="146">
        <v>0</v>
      </c>
      <c r="R448" s="146">
        <f>Q448*H448</f>
        <v>0</v>
      </c>
      <c r="S448" s="146">
        <v>0</v>
      </c>
      <c r="T448" s="147">
        <f>S448*H448</f>
        <v>0</v>
      </c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R448" s="148" t="s">
        <v>196</v>
      </c>
      <c r="AT448" s="148" t="s">
        <v>154</v>
      </c>
      <c r="AU448" s="148" t="s">
        <v>79</v>
      </c>
      <c r="AY448" s="19" t="s">
        <v>151</v>
      </c>
      <c r="BE448" s="149">
        <f>IF(N448="základní",J448,0)</f>
        <v>0</v>
      </c>
      <c r="BF448" s="149">
        <f>IF(N448="snížená",J448,0)</f>
        <v>0</v>
      </c>
      <c r="BG448" s="149">
        <f>IF(N448="zákl. přenesená",J448,0)</f>
        <v>0</v>
      </c>
      <c r="BH448" s="149">
        <f>IF(N448="sníž. přenesená",J448,0)</f>
        <v>0</v>
      </c>
      <c r="BI448" s="149">
        <f>IF(N448="nulová",J448,0)</f>
        <v>0</v>
      </c>
      <c r="BJ448" s="19" t="s">
        <v>77</v>
      </c>
      <c r="BK448" s="149">
        <f>ROUND(I448*H448,2)</f>
        <v>0</v>
      </c>
      <c r="BL448" s="19" t="s">
        <v>196</v>
      </c>
      <c r="BM448" s="148" t="s">
        <v>874</v>
      </c>
    </row>
    <row r="449" spans="1:65" s="2" customFormat="1">
      <c r="A449" s="34"/>
      <c r="B449" s="35"/>
      <c r="C449" s="34"/>
      <c r="D449" s="150" t="s">
        <v>160</v>
      </c>
      <c r="E449" s="34"/>
      <c r="F449" s="151" t="s">
        <v>875</v>
      </c>
      <c r="G449" s="34"/>
      <c r="H449" s="34"/>
      <c r="I449" s="152"/>
      <c r="J449" s="34"/>
      <c r="K449" s="34"/>
      <c r="L449" s="35"/>
      <c r="M449" s="153"/>
      <c r="N449" s="154"/>
      <c r="O449" s="55"/>
      <c r="P449" s="55"/>
      <c r="Q449" s="55"/>
      <c r="R449" s="55"/>
      <c r="S449" s="55"/>
      <c r="T449" s="56"/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T449" s="19" t="s">
        <v>160</v>
      </c>
      <c r="AU449" s="19" t="s">
        <v>79</v>
      </c>
    </row>
    <row r="450" spans="1:65" s="2" customFormat="1" ht="49.15" customHeight="1">
      <c r="A450" s="34"/>
      <c r="B450" s="136"/>
      <c r="C450" s="137" t="s">
        <v>876</v>
      </c>
      <c r="D450" s="137" t="s">
        <v>154</v>
      </c>
      <c r="E450" s="138" t="s">
        <v>877</v>
      </c>
      <c r="F450" s="139" t="s">
        <v>878</v>
      </c>
      <c r="G450" s="140" t="s">
        <v>314</v>
      </c>
      <c r="H450" s="141">
        <v>0.01</v>
      </c>
      <c r="I450" s="142"/>
      <c r="J450" s="143">
        <f>ROUND(I450*H450,2)</f>
        <v>0</v>
      </c>
      <c r="K450" s="139" t="s">
        <v>1236</v>
      </c>
      <c r="L450" s="35"/>
      <c r="M450" s="144" t="s">
        <v>3</v>
      </c>
      <c r="N450" s="145" t="s">
        <v>40</v>
      </c>
      <c r="O450" s="55"/>
      <c r="P450" s="146">
        <f>O450*H450</f>
        <v>0</v>
      </c>
      <c r="Q450" s="146">
        <v>0</v>
      </c>
      <c r="R450" s="146">
        <f>Q450*H450</f>
        <v>0</v>
      </c>
      <c r="S450" s="146">
        <v>0</v>
      </c>
      <c r="T450" s="147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148" t="s">
        <v>196</v>
      </c>
      <c r="AT450" s="148" t="s">
        <v>154</v>
      </c>
      <c r="AU450" s="148" t="s">
        <v>79</v>
      </c>
      <c r="AY450" s="19" t="s">
        <v>151</v>
      </c>
      <c r="BE450" s="149">
        <f>IF(N450="základní",J450,0)</f>
        <v>0</v>
      </c>
      <c r="BF450" s="149">
        <f>IF(N450="snížená",J450,0)</f>
        <v>0</v>
      </c>
      <c r="BG450" s="149">
        <f>IF(N450="zákl. přenesená",J450,0)</f>
        <v>0</v>
      </c>
      <c r="BH450" s="149">
        <f>IF(N450="sníž. přenesená",J450,0)</f>
        <v>0</v>
      </c>
      <c r="BI450" s="149">
        <f>IF(N450="nulová",J450,0)</f>
        <v>0</v>
      </c>
      <c r="BJ450" s="19" t="s">
        <v>77</v>
      </c>
      <c r="BK450" s="149">
        <f>ROUND(I450*H450,2)</f>
        <v>0</v>
      </c>
      <c r="BL450" s="19" t="s">
        <v>196</v>
      </c>
      <c r="BM450" s="148" t="s">
        <v>879</v>
      </c>
    </row>
    <row r="451" spans="1:65" s="2" customFormat="1">
      <c r="A451" s="34"/>
      <c r="B451" s="35"/>
      <c r="C451" s="34"/>
      <c r="D451" s="150" t="s">
        <v>160</v>
      </c>
      <c r="E451" s="34"/>
      <c r="F451" s="151" t="s">
        <v>880</v>
      </c>
      <c r="G451" s="34"/>
      <c r="H451" s="34"/>
      <c r="I451" s="152"/>
      <c r="J451" s="34"/>
      <c r="K451" s="34"/>
      <c r="L451" s="35"/>
      <c r="M451" s="153"/>
      <c r="N451" s="154"/>
      <c r="O451" s="55"/>
      <c r="P451" s="55"/>
      <c r="Q451" s="55"/>
      <c r="R451" s="55"/>
      <c r="S451" s="55"/>
      <c r="T451" s="56"/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T451" s="19" t="s">
        <v>160</v>
      </c>
      <c r="AU451" s="19" t="s">
        <v>79</v>
      </c>
    </row>
    <row r="452" spans="1:65" s="12" customFormat="1" ht="20.85" customHeight="1">
      <c r="B452" s="123"/>
      <c r="D452" s="124" t="s">
        <v>68</v>
      </c>
      <c r="E452" s="134" t="s">
        <v>881</v>
      </c>
      <c r="F452" s="134" t="s">
        <v>882</v>
      </c>
      <c r="I452" s="126"/>
      <c r="J452" s="135">
        <f>BK452</f>
        <v>0</v>
      </c>
      <c r="L452" s="123"/>
      <c r="M452" s="128"/>
      <c r="N452" s="129"/>
      <c r="O452" s="129"/>
      <c r="P452" s="130">
        <f>SUM(P453:P458)</f>
        <v>0</v>
      </c>
      <c r="Q452" s="129"/>
      <c r="R452" s="130">
        <f>SUM(R453:R458)</f>
        <v>2.1000000000000001E-4</v>
      </c>
      <c r="S452" s="129"/>
      <c r="T452" s="131">
        <f>SUM(T453:T458)</f>
        <v>0</v>
      </c>
      <c r="AR452" s="124" t="s">
        <v>84</v>
      </c>
      <c r="AT452" s="132" t="s">
        <v>68</v>
      </c>
      <c r="AU452" s="132" t="s">
        <v>79</v>
      </c>
      <c r="AY452" s="124" t="s">
        <v>151</v>
      </c>
      <c r="BK452" s="133">
        <f>SUM(BK453:BK458)</f>
        <v>0</v>
      </c>
    </row>
    <row r="453" spans="1:65" s="2" customFormat="1" ht="55.5" customHeight="1">
      <c r="A453" s="34"/>
      <c r="B453" s="136"/>
      <c r="C453" s="137" t="s">
        <v>883</v>
      </c>
      <c r="D453" s="137" t="s">
        <v>154</v>
      </c>
      <c r="E453" s="138" t="s">
        <v>884</v>
      </c>
      <c r="F453" s="139" t="s">
        <v>885</v>
      </c>
      <c r="G453" s="140" t="s">
        <v>190</v>
      </c>
      <c r="H453" s="141">
        <v>1</v>
      </c>
      <c r="I453" s="142"/>
      <c r="J453" s="143">
        <f>ROUND(I453*H453,2)</f>
        <v>0</v>
      </c>
      <c r="K453" s="139" t="s">
        <v>1236</v>
      </c>
      <c r="L453" s="35"/>
      <c r="M453" s="144" t="s">
        <v>3</v>
      </c>
      <c r="N453" s="145" t="s">
        <v>40</v>
      </c>
      <c r="O453" s="55"/>
      <c r="P453" s="146">
        <f>O453*H453</f>
        <v>0</v>
      </c>
      <c r="Q453" s="146">
        <v>0</v>
      </c>
      <c r="R453" s="146">
        <f>Q453*H453</f>
        <v>0</v>
      </c>
      <c r="S453" s="146">
        <v>0</v>
      </c>
      <c r="T453" s="147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48" t="s">
        <v>196</v>
      </c>
      <c r="AT453" s="148" t="s">
        <v>154</v>
      </c>
      <c r="AU453" s="148" t="s">
        <v>84</v>
      </c>
      <c r="AY453" s="19" t="s">
        <v>151</v>
      </c>
      <c r="BE453" s="149">
        <f>IF(N453="základní",J453,0)</f>
        <v>0</v>
      </c>
      <c r="BF453" s="149">
        <f>IF(N453="snížená",J453,0)</f>
        <v>0</v>
      </c>
      <c r="BG453" s="149">
        <f>IF(N453="zákl. přenesená",J453,0)</f>
        <v>0</v>
      </c>
      <c r="BH453" s="149">
        <f>IF(N453="sníž. přenesená",J453,0)</f>
        <v>0</v>
      </c>
      <c r="BI453" s="149">
        <f>IF(N453="nulová",J453,0)</f>
        <v>0</v>
      </c>
      <c r="BJ453" s="19" t="s">
        <v>77</v>
      </c>
      <c r="BK453" s="149">
        <f>ROUND(I453*H453,2)</f>
        <v>0</v>
      </c>
      <c r="BL453" s="19" t="s">
        <v>196</v>
      </c>
      <c r="BM453" s="148" t="s">
        <v>886</v>
      </c>
    </row>
    <row r="454" spans="1:65" s="2" customFormat="1">
      <c r="A454" s="34"/>
      <c r="B454" s="35"/>
      <c r="C454" s="34"/>
      <c r="D454" s="150" t="s">
        <v>160</v>
      </c>
      <c r="E454" s="34"/>
      <c r="F454" s="151" t="s">
        <v>887</v>
      </c>
      <c r="G454" s="34"/>
      <c r="H454" s="34"/>
      <c r="I454" s="152"/>
      <c r="J454" s="34"/>
      <c r="K454" s="34"/>
      <c r="L454" s="35"/>
      <c r="M454" s="153"/>
      <c r="N454" s="154"/>
      <c r="O454" s="55"/>
      <c r="P454" s="55"/>
      <c r="Q454" s="55"/>
      <c r="R454" s="55"/>
      <c r="S454" s="55"/>
      <c r="T454" s="56"/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T454" s="19" t="s">
        <v>160</v>
      </c>
      <c r="AU454" s="19" t="s">
        <v>84</v>
      </c>
    </row>
    <row r="455" spans="1:65" s="2" customFormat="1" ht="24.2" customHeight="1">
      <c r="A455" s="34"/>
      <c r="B455" s="136"/>
      <c r="C455" s="179" t="s">
        <v>888</v>
      </c>
      <c r="D455" s="179" t="s">
        <v>486</v>
      </c>
      <c r="E455" s="180" t="s">
        <v>889</v>
      </c>
      <c r="F455" s="181" t="s">
        <v>890</v>
      </c>
      <c r="G455" s="182" t="s">
        <v>190</v>
      </c>
      <c r="H455" s="183">
        <v>1</v>
      </c>
      <c r="I455" s="184"/>
      <c r="J455" s="185">
        <f>ROUND(I455*H455,2)</f>
        <v>0</v>
      </c>
      <c r="K455" s="139" t="s">
        <v>1236</v>
      </c>
      <c r="L455" s="186"/>
      <c r="M455" s="187" t="s">
        <v>3</v>
      </c>
      <c r="N455" s="188" t="s">
        <v>40</v>
      </c>
      <c r="O455" s="55"/>
      <c r="P455" s="146">
        <f>O455*H455</f>
        <v>0</v>
      </c>
      <c r="Q455" s="146">
        <v>9.0000000000000006E-5</v>
      </c>
      <c r="R455" s="146">
        <f>Q455*H455</f>
        <v>9.0000000000000006E-5</v>
      </c>
      <c r="S455" s="146">
        <v>0</v>
      </c>
      <c r="T455" s="147">
        <f>S455*H455</f>
        <v>0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148" t="s">
        <v>336</v>
      </c>
      <c r="AT455" s="148" t="s">
        <v>486</v>
      </c>
      <c r="AU455" s="148" t="s">
        <v>84</v>
      </c>
      <c r="AY455" s="19" t="s">
        <v>151</v>
      </c>
      <c r="BE455" s="149">
        <f>IF(N455="základní",J455,0)</f>
        <v>0</v>
      </c>
      <c r="BF455" s="149">
        <f>IF(N455="snížená",J455,0)</f>
        <v>0</v>
      </c>
      <c r="BG455" s="149">
        <f>IF(N455="zákl. přenesená",J455,0)</f>
        <v>0</v>
      </c>
      <c r="BH455" s="149">
        <f>IF(N455="sníž. přenesená",J455,0)</f>
        <v>0</v>
      </c>
      <c r="BI455" s="149">
        <f>IF(N455="nulová",J455,0)</f>
        <v>0</v>
      </c>
      <c r="BJ455" s="19" t="s">
        <v>77</v>
      </c>
      <c r="BK455" s="149">
        <f>ROUND(I455*H455,2)</f>
        <v>0</v>
      </c>
      <c r="BL455" s="19" t="s">
        <v>196</v>
      </c>
      <c r="BM455" s="148" t="s">
        <v>891</v>
      </c>
    </row>
    <row r="456" spans="1:65" s="2" customFormat="1" ht="21.75" customHeight="1">
      <c r="A456" s="34"/>
      <c r="B456" s="136"/>
      <c r="C456" s="137" t="s">
        <v>892</v>
      </c>
      <c r="D456" s="137" t="s">
        <v>154</v>
      </c>
      <c r="E456" s="138" t="s">
        <v>893</v>
      </c>
      <c r="F456" s="139" t="s">
        <v>894</v>
      </c>
      <c r="G456" s="140" t="s">
        <v>190</v>
      </c>
      <c r="H456" s="141">
        <v>3</v>
      </c>
      <c r="I456" s="142"/>
      <c r="J456" s="143">
        <f>ROUND(I456*H456,2)</f>
        <v>0</v>
      </c>
      <c r="K456" s="139" t="s">
        <v>1236</v>
      </c>
      <c r="L456" s="35"/>
      <c r="M456" s="144" t="s">
        <v>3</v>
      </c>
      <c r="N456" s="145" t="s">
        <v>40</v>
      </c>
      <c r="O456" s="55"/>
      <c r="P456" s="146">
        <f>O456*H456</f>
        <v>0</v>
      </c>
      <c r="Q456" s="146">
        <v>0</v>
      </c>
      <c r="R456" s="146">
        <f>Q456*H456</f>
        <v>0</v>
      </c>
      <c r="S456" s="146">
        <v>0</v>
      </c>
      <c r="T456" s="147">
        <f>S456*H456</f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148" t="s">
        <v>196</v>
      </c>
      <c r="AT456" s="148" t="s">
        <v>154</v>
      </c>
      <c r="AU456" s="148" t="s">
        <v>84</v>
      </c>
      <c r="AY456" s="19" t="s">
        <v>151</v>
      </c>
      <c r="BE456" s="149">
        <f>IF(N456="základní",J456,0)</f>
        <v>0</v>
      </c>
      <c r="BF456" s="149">
        <f>IF(N456="snížená",J456,0)</f>
        <v>0</v>
      </c>
      <c r="BG456" s="149">
        <f>IF(N456="zákl. přenesená",J456,0)</f>
        <v>0</v>
      </c>
      <c r="BH456" s="149">
        <f>IF(N456="sníž. přenesená",J456,0)</f>
        <v>0</v>
      </c>
      <c r="BI456" s="149">
        <f>IF(N456="nulová",J456,0)</f>
        <v>0</v>
      </c>
      <c r="BJ456" s="19" t="s">
        <v>77</v>
      </c>
      <c r="BK456" s="149">
        <f>ROUND(I456*H456,2)</f>
        <v>0</v>
      </c>
      <c r="BL456" s="19" t="s">
        <v>196</v>
      </c>
      <c r="BM456" s="148" t="s">
        <v>895</v>
      </c>
    </row>
    <row r="457" spans="1:65" s="2" customFormat="1">
      <c r="A457" s="34"/>
      <c r="B457" s="35"/>
      <c r="C457" s="34"/>
      <c r="D457" s="150" t="s">
        <v>160</v>
      </c>
      <c r="E457" s="34"/>
      <c r="F457" s="151" t="s">
        <v>896</v>
      </c>
      <c r="G457" s="34"/>
      <c r="H457" s="34"/>
      <c r="I457" s="152"/>
      <c r="J457" s="34"/>
      <c r="K457" s="34"/>
      <c r="L457" s="35"/>
      <c r="M457" s="153"/>
      <c r="N457" s="154"/>
      <c r="O457" s="55"/>
      <c r="P457" s="55"/>
      <c r="Q457" s="55"/>
      <c r="R457" s="55"/>
      <c r="S457" s="55"/>
      <c r="T457" s="56"/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T457" s="19" t="s">
        <v>160</v>
      </c>
      <c r="AU457" s="19" t="s">
        <v>84</v>
      </c>
    </row>
    <row r="458" spans="1:65" s="2" customFormat="1" ht="21.75" customHeight="1">
      <c r="A458" s="34"/>
      <c r="B458" s="136"/>
      <c r="C458" s="179" t="s">
        <v>897</v>
      </c>
      <c r="D458" s="179" t="s">
        <v>486</v>
      </c>
      <c r="E458" s="180" t="s">
        <v>898</v>
      </c>
      <c r="F458" s="181" t="s">
        <v>899</v>
      </c>
      <c r="G458" s="182" t="s">
        <v>190</v>
      </c>
      <c r="H458" s="183">
        <v>3</v>
      </c>
      <c r="I458" s="184"/>
      <c r="J458" s="185">
        <f>ROUND(I458*H458,2)</f>
        <v>0</v>
      </c>
      <c r="K458" s="139" t="s">
        <v>1236</v>
      </c>
      <c r="L458" s="186"/>
      <c r="M458" s="187" t="s">
        <v>3</v>
      </c>
      <c r="N458" s="188" t="s">
        <v>40</v>
      </c>
      <c r="O458" s="55"/>
      <c r="P458" s="146">
        <f>O458*H458</f>
        <v>0</v>
      </c>
      <c r="Q458" s="146">
        <v>4.0000000000000003E-5</v>
      </c>
      <c r="R458" s="146">
        <f>Q458*H458</f>
        <v>1.2000000000000002E-4</v>
      </c>
      <c r="S458" s="146">
        <v>0</v>
      </c>
      <c r="T458" s="147">
        <f>S458*H458</f>
        <v>0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148" t="s">
        <v>336</v>
      </c>
      <c r="AT458" s="148" t="s">
        <v>486</v>
      </c>
      <c r="AU458" s="148" t="s">
        <v>84</v>
      </c>
      <c r="AY458" s="19" t="s">
        <v>151</v>
      </c>
      <c r="BE458" s="149">
        <f>IF(N458="základní",J458,0)</f>
        <v>0</v>
      </c>
      <c r="BF458" s="149">
        <f>IF(N458="snížená",J458,0)</f>
        <v>0</v>
      </c>
      <c r="BG458" s="149">
        <f>IF(N458="zákl. přenesená",J458,0)</f>
        <v>0</v>
      </c>
      <c r="BH458" s="149">
        <f>IF(N458="sníž. přenesená",J458,0)</f>
        <v>0</v>
      </c>
      <c r="BI458" s="149">
        <f>IF(N458="nulová",J458,0)</f>
        <v>0</v>
      </c>
      <c r="BJ458" s="19" t="s">
        <v>77</v>
      </c>
      <c r="BK458" s="149">
        <f>ROUND(I458*H458,2)</f>
        <v>0</v>
      </c>
      <c r="BL458" s="19" t="s">
        <v>196</v>
      </c>
      <c r="BM458" s="148" t="s">
        <v>900</v>
      </c>
    </row>
    <row r="459" spans="1:65" s="12" customFormat="1" ht="20.85" customHeight="1">
      <c r="B459" s="123"/>
      <c r="D459" s="124" t="s">
        <v>68</v>
      </c>
      <c r="E459" s="134" t="s">
        <v>901</v>
      </c>
      <c r="F459" s="134" t="s">
        <v>902</v>
      </c>
      <c r="I459" s="126"/>
      <c r="J459" s="135">
        <f>BK459</f>
        <v>0</v>
      </c>
      <c r="L459" s="123"/>
      <c r="M459" s="128"/>
      <c r="N459" s="129"/>
      <c r="O459" s="129"/>
      <c r="P459" s="130">
        <f>SUM(P460:P463)</f>
        <v>0</v>
      </c>
      <c r="Q459" s="129"/>
      <c r="R459" s="130">
        <f>SUM(R460:R463)</f>
        <v>7.0000000000000007E-5</v>
      </c>
      <c r="S459" s="129"/>
      <c r="T459" s="131">
        <f>SUM(T460:T463)</f>
        <v>0</v>
      </c>
      <c r="AR459" s="124" t="s">
        <v>84</v>
      </c>
      <c r="AT459" s="132" t="s">
        <v>68</v>
      </c>
      <c r="AU459" s="132" t="s">
        <v>79</v>
      </c>
      <c r="AY459" s="124" t="s">
        <v>151</v>
      </c>
      <c r="BK459" s="133">
        <f>SUM(BK460:BK463)</f>
        <v>0</v>
      </c>
    </row>
    <row r="460" spans="1:65" s="2" customFormat="1" ht="24.2" customHeight="1">
      <c r="A460" s="34"/>
      <c r="B460" s="136"/>
      <c r="C460" s="137" t="s">
        <v>903</v>
      </c>
      <c r="D460" s="137" t="s">
        <v>154</v>
      </c>
      <c r="E460" s="138" t="s">
        <v>904</v>
      </c>
      <c r="F460" s="139" t="s">
        <v>905</v>
      </c>
      <c r="G460" s="140" t="s">
        <v>190</v>
      </c>
      <c r="H460" s="141">
        <v>1</v>
      </c>
      <c r="I460" s="142"/>
      <c r="J460" s="143">
        <f>ROUND(I460*H460,2)</f>
        <v>0</v>
      </c>
      <c r="K460" s="139" t="s">
        <v>1236</v>
      </c>
      <c r="L460" s="35"/>
      <c r="M460" s="144" t="s">
        <v>3</v>
      </c>
      <c r="N460" s="145" t="s">
        <v>40</v>
      </c>
      <c r="O460" s="55"/>
      <c r="P460" s="146">
        <f>O460*H460</f>
        <v>0</v>
      </c>
      <c r="Q460" s="146">
        <v>0</v>
      </c>
      <c r="R460" s="146">
        <f>Q460*H460</f>
        <v>0</v>
      </c>
      <c r="S460" s="146">
        <v>0</v>
      </c>
      <c r="T460" s="147">
        <f>S460*H460</f>
        <v>0</v>
      </c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R460" s="148" t="s">
        <v>196</v>
      </c>
      <c r="AT460" s="148" t="s">
        <v>154</v>
      </c>
      <c r="AU460" s="148" t="s">
        <v>84</v>
      </c>
      <c r="AY460" s="19" t="s">
        <v>151</v>
      </c>
      <c r="BE460" s="149">
        <f>IF(N460="základní",J460,0)</f>
        <v>0</v>
      </c>
      <c r="BF460" s="149">
        <f>IF(N460="snížená",J460,0)</f>
        <v>0</v>
      </c>
      <c r="BG460" s="149">
        <f>IF(N460="zákl. přenesená",J460,0)</f>
        <v>0</v>
      </c>
      <c r="BH460" s="149">
        <f>IF(N460="sníž. přenesená",J460,0)</f>
        <v>0</v>
      </c>
      <c r="BI460" s="149">
        <f>IF(N460="nulová",J460,0)</f>
        <v>0</v>
      </c>
      <c r="BJ460" s="19" t="s">
        <v>77</v>
      </c>
      <c r="BK460" s="149">
        <f>ROUND(I460*H460,2)</f>
        <v>0</v>
      </c>
      <c r="BL460" s="19" t="s">
        <v>196</v>
      </c>
      <c r="BM460" s="148" t="s">
        <v>906</v>
      </c>
    </row>
    <row r="461" spans="1:65" s="2" customFormat="1">
      <c r="A461" s="34"/>
      <c r="B461" s="35"/>
      <c r="C461" s="34"/>
      <c r="D461" s="150" t="s">
        <v>160</v>
      </c>
      <c r="E461" s="34"/>
      <c r="F461" s="151" t="s">
        <v>907</v>
      </c>
      <c r="G461" s="34"/>
      <c r="H461" s="34"/>
      <c r="I461" s="152"/>
      <c r="J461" s="34"/>
      <c r="K461" s="34"/>
      <c r="L461" s="35"/>
      <c r="M461" s="153"/>
      <c r="N461" s="154"/>
      <c r="O461" s="55"/>
      <c r="P461" s="55"/>
      <c r="Q461" s="55"/>
      <c r="R461" s="55"/>
      <c r="S461" s="55"/>
      <c r="T461" s="56"/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T461" s="19" t="s">
        <v>160</v>
      </c>
      <c r="AU461" s="19" t="s">
        <v>84</v>
      </c>
    </row>
    <row r="462" spans="1:65" s="2" customFormat="1" ht="16.5" customHeight="1">
      <c r="A462" s="34"/>
      <c r="B462" s="136"/>
      <c r="C462" s="179" t="s">
        <v>908</v>
      </c>
      <c r="D462" s="179" t="s">
        <v>486</v>
      </c>
      <c r="E462" s="180" t="s">
        <v>909</v>
      </c>
      <c r="F462" s="181" t="s">
        <v>910</v>
      </c>
      <c r="G462" s="182" t="s">
        <v>190</v>
      </c>
      <c r="H462" s="183">
        <v>1</v>
      </c>
      <c r="I462" s="184"/>
      <c r="J462" s="185">
        <f>ROUND(I462*H462,2)</f>
        <v>0</v>
      </c>
      <c r="K462" s="139" t="s">
        <v>1236</v>
      </c>
      <c r="L462" s="186"/>
      <c r="M462" s="187" t="s">
        <v>3</v>
      </c>
      <c r="N462" s="188" t="s">
        <v>40</v>
      </c>
      <c r="O462" s="55"/>
      <c r="P462" s="146">
        <f>O462*H462</f>
        <v>0</v>
      </c>
      <c r="Q462" s="146">
        <v>1.0000000000000001E-5</v>
      </c>
      <c r="R462" s="146">
        <f>Q462*H462</f>
        <v>1.0000000000000001E-5</v>
      </c>
      <c r="S462" s="146">
        <v>0</v>
      </c>
      <c r="T462" s="147">
        <f>S462*H462</f>
        <v>0</v>
      </c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R462" s="148" t="s">
        <v>336</v>
      </c>
      <c r="AT462" s="148" t="s">
        <v>486</v>
      </c>
      <c r="AU462" s="148" t="s">
        <v>84</v>
      </c>
      <c r="AY462" s="19" t="s">
        <v>151</v>
      </c>
      <c r="BE462" s="149">
        <f>IF(N462="základní",J462,0)</f>
        <v>0</v>
      </c>
      <c r="BF462" s="149">
        <f>IF(N462="snížená",J462,0)</f>
        <v>0</v>
      </c>
      <c r="BG462" s="149">
        <f>IF(N462="zákl. přenesená",J462,0)</f>
        <v>0</v>
      </c>
      <c r="BH462" s="149">
        <f>IF(N462="sníž. přenesená",J462,0)</f>
        <v>0</v>
      </c>
      <c r="BI462" s="149">
        <f>IF(N462="nulová",J462,0)</f>
        <v>0</v>
      </c>
      <c r="BJ462" s="19" t="s">
        <v>77</v>
      </c>
      <c r="BK462" s="149">
        <f>ROUND(I462*H462,2)</f>
        <v>0</v>
      </c>
      <c r="BL462" s="19" t="s">
        <v>196</v>
      </c>
      <c r="BM462" s="148" t="s">
        <v>911</v>
      </c>
    </row>
    <row r="463" spans="1:65" s="2" customFormat="1" ht="24.2" customHeight="1">
      <c r="A463" s="34"/>
      <c r="B463" s="136"/>
      <c r="C463" s="179" t="s">
        <v>912</v>
      </c>
      <c r="D463" s="179" t="s">
        <v>486</v>
      </c>
      <c r="E463" s="180" t="s">
        <v>913</v>
      </c>
      <c r="F463" s="181" t="s">
        <v>914</v>
      </c>
      <c r="G463" s="182" t="s">
        <v>190</v>
      </c>
      <c r="H463" s="183">
        <v>1</v>
      </c>
      <c r="I463" s="184"/>
      <c r="J463" s="185">
        <f>ROUND(I463*H463,2)</f>
        <v>0</v>
      </c>
      <c r="K463" s="139" t="s">
        <v>1236</v>
      </c>
      <c r="L463" s="186"/>
      <c r="M463" s="187" t="s">
        <v>3</v>
      </c>
      <c r="N463" s="188" t="s">
        <v>40</v>
      </c>
      <c r="O463" s="55"/>
      <c r="P463" s="146">
        <f>O463*H463</f>
        <v>0</v>
      </c>
      <c r="Q463" s="146">
        <v>6.0000000000000002E-5</v>
      </c>
      <c r="R463" s="146">
        <f>Q463*H463</f>
        <v>6.0000000000000002E-5</v>
      </c>
      <c r="S463" s="146">
        <v>0</v>
      </c>
      <c r="T463" s="147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48" t="s">
        <v>336</v>
      </c>
      <c r="AT463" s="148" t="s">
        <v>486</v>
      </c>
      <c r="AU463" s="148" t="s">
        <v>84</v>
      </c>
      <c r="AY463" s="19" t="s">
        <v>151</v>
      </c>
      <c r="BE463" s="149">
        <f>IF(N463="základní",J463,0)</f>
        <v>0</v>
      </c>
      <c r="BF463" s="149">
        <f>IF(N463="snížená",J463,0)</f>
        <v>0</v>
      </c>
      <c r="BG463" s="149">
        <f>IF(N463="zákl. přenesená",J463,0)</f>
        <v>0</v>
      </c>
      <c r="BH463" s="149">
        <f>IF(N463="sníž. přenesená",J463,0)</f>
        <v>0</v>
      </c>
      <c r="BI463" s="149">
        <f>IF(N463="nulová",J463,0)</f>
        <v>0</v>
      </c>
      <c r="BJ463" s="19" t="s">
        <v>77</v>
      </c>
      <c r="BK463" s="149">
        <f>ROUND(I463*H463,2)</f>
        <v>0</v>
      </c>
      <c r="BL463" s="19" t="s">
        <v>196</v>
      </c>
      <c r="BM463" s="148" t="s">
        <v>915</v>
      </c>
    </row>
    <row r="464" spans="1:65" s="12" customFormat="1" ht="20.85" customHeight="1">
      <c r="B464" s="123"/>
      <c r="D464" s="124" t="s">
        <v>68</v>
      </c>
      <c r="E464" s="134" t="s">
        <v>916</v>
      </c>
      <c r="F464" s="134" t="s">
        <v>917</v>
      </c>
      <c r="I464" s="126"/>
      <c r="J464" s="135">
        <f>BK464</f>
        <v>0</v>
      </c>
      <c r="L464" s="123"/>
      <c r="M464" s="128"/>
      <c r="N464" s="129"/>
      <c r="O464" s="129"/>
      <c r="P464" s="130">
        <f>SUM(P465:P469)</f>
        <v>0</v>
      </c>
      <c r="Q464" s="129"/>
      <c r="R464" s="130">
        <f>SUM(R465:R469)</f>
        <v>1.6000000000000001E-4</v>
      </c>
      <c r="S464" s="129"/>
      <c r="T464" s="131">
        <f>SUM(T465:T469)</f>
        <v>0</v>
      </c>
      <c r="AR464" s="124" t="s">
        <v>84</v>
      </c>
      <c r="AT464" s="132" t="s">
        <v>68</v>
      </c>
      <c r="AU464" s="132" t="s">
        <v>79</v>
      </c>
      <c r="AY464" s="124" t="s">
        <v>151</v>
      </c>
      <c r="BK464" s="133">
        <f>SUM(BK465:BK469)</f>
        <v>0</v>
      </c>
    </row>
    <row r="465" spans="1:65" s="2" customFormat="1" ht="24.2" customHeight="1">
      <c r="A465" s="34"/>
      <c r="B465" s="136"/>
      <c r="C465" s="137" t="s">
        <v>918</v>
      </c>
      <c r="D465" s="137" t="s">
        <v>154</v>
      </c>
      <c r="E465" s="138" t="s">
        <v>919</v>
      </c>
      <c r="F465" s="139" t="s">
        <v>920</v>
      </c>
      <c r="G465" s="140" t="s">
        <v>190</v>
      </c>
      <c r="H465" s="141">
        <v>2</v>
      </c>
      <c r="I465" s="142"/>
      <c r="J465" s="143">
        <f>ROUND(I465*H465,2)</f>
        <v>0</v>
      </c>
      <c r="K465" s="139" t="s">
        <v>1236</v>
      </c>
      <c r="L465" s="35"/>
      <c r="M465" s="144" t="s">
        <v>3</v>
      </c>
      <c r="N465" s="145" t="s">
        <v>40</v>
      </c>
      <c r="O465" s="55"/>
      <c r="P465" s="146">
        <f>O465*H465</f>
        <v>0</v>
      </c>
      <c r="Q465" s="146">
        <v>0</v>
      </c>
      <c r="R465" s="146">
        <f>Q465*H465</f>
        <v>0</v>
      </c>
      <c r="S465" s="146">
        <v>0</v>
      </c>
      <c r="T465" s="147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48" t="s">
        <v>196</v>
      </c>
      <c r="AT465" s="148" t="s">
        <v>154</v>
      </c>
      <c r="AU465" s="148" t="s">
        <v>84</v>
      </c>
      <c r="AY465" s="19" t="s">
        <v>151</v>
      </c>
      <c r="BE465" s="149">
        <f>IF(N465="základní",J465,0)</f>
        <v>0</v>
      </c>
      <c r="BF465" s="149">
        <f>IF(N465="snížená",J465,0)</f>
        <v>0</v>
      </c>
      <c r="BG465" s="149">
        <f>IF(N465="zákl. přenesená",J465,0)</f>
        <v>0</v>
      </c>
      <c r="BH465" s="149">
        <f>IF(N465="sníž. přenesená",J465,0)</f>
        <v>0</v>
      </c>
      <c r="BI465" s="149">
        <f>IF(N465="nulová",J465,0)</f>
        <v>0</v>
      </c>
      <c r="BJ465" s="19" t="s">
        <v>77</v>
      </c>
      <c r="BK465" s="149">
        <f>ROUND(I465*H465,2)</f>
        <v>0</v>
      </c>
      <c r="BL465" s="19" t="s">
        <v>196</v>
      </c>
      <c r="BM465" s="148" t="s">
        <v>921</v>
      </c>
    </row>
    <row r="466" spans="1:65" s="2" customFormat="1">
      <c r="A466" s="34"/>
      <c r="B466" s="35"/>
      <c r="C466" s="34"/>
      <c r="D466" s="150" t="s">
        <v>160</v>
      </c>
      <c r="E466" s="34"/>
      <c r="F466" s="151" t="s">
        <v>922</v>
      </c>
      <c r="G466" s="34"/>
      <c r="H466" s="34"/>
      <c r="I466" s="152"/>
      <c r="J466" s="34"/>
      <c r="K466" s="34"/>
      <c r="L466" s="35"/>
      <c r="M466" s="153"/>
      <c r="N466" s="154"/>
      <c r="O466" s="55"/>
      <c r="P466" s="55"/>
      <c r="Q466" s="55"/>
      <c r="R466" s="55"/>
      <c r="S466" s="55"/>
      <c r="T466" s="56"/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T466" s="19" t="s">
        <v>160</v>
      </c>
      <c r="AU466" s="19" t="s">
        <v>84</v>
      </c>
    </row>
    <row r="467" spans="1:65" s="2" customFormat="1" ht="24.2" customHeight="1">
      <c r="A467" s="34"/>
      <c r="B467" s="136"/>
      <c r="C467" s="179" t="s">
        <v>923</v>
      </c>
      <c r="D467" s="179" t="s">
        <v>486</v>
      </c>
      <c r="E467" s="180" t="s">
        <v>924</v>
      </c>
      <c r="F467" s="181" t="s">
        <v>925</v>
      </c>
      <c r="G467" s="182" t="s">
        <v>190</v>
      </c>
      <c r="H467" s="183">
        <v>2</v>
      </c>
      <c r="I467" s="184"/>
      <c r="J467" s="185">
        <f>ROUND(I467*H467,2)</f>
        <v>0</v>
      </c>
      <c r="K467" s="139" t="s">
        <v>1236</v>
      </c>
      <c r="L467" s="186"/>
      <c r="M467" s="187" t="s">
        <v>3</v>
      </c>
      <c r="N467" s="188" t="s">
        <v>40</v>
      </c>
      <c r="O467" s="55"/>
      <c r="P467" s="146">
        <f>O467*H467</f>
        <v>0</v>
      </c>
      <c r="Q467" s="146">
        <v>4.0000000000000003E-5</v>
      </c>
      <c r="R467" s="146">
        <f>Q467*H467</f>
        <v>8.0000000000000007E-5</v>
      </c>
      <c r="S467" s="146">
        <v>0</v>
      </c>
      <c r="T467" s="147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148" t="s">
        <v>336</v>
      </c>
      <c r="AT467" s="148" t="s">
        <v>486</v>
      </c>
      <c r="AU467" s="148" t="s">
        <v>84</v>
      </c>
      <c r="AY467" s="19" t="s">
        <v>151</v>
      </c>
      <c r="BE467" s="149">
        <f>IF(N467="základní",J467,0)</f>
        <v>0</v>
      </c>
      <c r="BF467" s="149">
        <f>IF(N467="snížená",J467,0)</f>
        <v>0</v>
      </c>
      <c r="BG467" s="149">
        <f>IF(N467="zákl. přenesená",J467,0)</f>
        <v>0</v>
      </c>
      <c r="BH467" s="149">
        <f>IF(N467="sníž. přenesená",J467,0)</f>
        <v>0</v>
      </c>
      <c r="BI467" s="149">
        <f>IF(N467="nulová",J467,0)</f>
        <v>0</v>
      </c>
      <c r="BJ467" s="19" t="s">
        <v>77</v>
      </c>
      <c r="BK467" s="149">
        <f>ROUND(I467*H467,2)</f>
        <v>0</v>
      </c>
      <c r="BL467" s="19" t="s">
        <v>196</v>
      </c>
      <c r="BM467" s="148" t="s">
        <v>926</v>
      </c>
    </row>
    <row r="468" spans="1:65" s="2" customFormat="1" ht="16.5" customHeight="1">
      <c r="A468" s="34"/>
      <c r="B468" s="136"/>
      <c r="C468" s="179" t="s">
        <v>927</v>
      </c>
      <c r="D468" s="179" t="s">
        <v>486</v>
      </c>
      <c r="E468" s="180" t="s">
        <v>928</v>
      </c>
      <c r="F468" s="181" t="s">
        <v>929</v>
      </c>
      <c r="G468" s="182" t="s">
        <v>190</v>
      </c>
      <c r="H468" s="183">
        <v>2</v>
      </c>
      <c r="I468" s="184"/>
      <c r="J468" s="185">
        <f>ROUND(I468*H468,2)</f>
        <v>0</v>
      </c>
      <c r="K468" s="139" t="s">
        <v>1236</v>
      </c>
      <c r="L468" s="186"/>
      <c r="M468" s="187" t="s">
        <v>3</v>
      </c>
      <c r="N468" s="188" t="s">
        <v>40</v>
      </c>
      <c r="O468" s="55"/>
      <c r="P468" s="146">
        <f>O468*H468</f>
        <v>0</v>
      </c>
      <c r="Q468" s="146">
        <v>3.0000000000000001E-5</v>
      </c>
      <c r="R468" s="146">
        <f>Q468*H468</f>
        <v>6.0000000000000002E-5</v>
      </c>
      <c r="S468" s="146">
        <v>0</v>
      </c>
      <c r="T468" s="147">
        <f>S468*H468</f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148" t="s">
        <v>336</v>
      </c>
      <c r="AT468" s="148" t="s">
        <v>486</v>
      </c>
      <c r="AU468" s="148" t="s">
        <v>84</v>
      </c>
      <c r="AY468" s="19" t="s">
        <v>151</v>
      </c>
      <c r="BE468" s="149">
        <f>IF(N468="základní",J468,0)</f>
        <v>0</v>
      </c>
      <c r="BF468" s="149">
        <f>IF(N468="snížená",J468,0)</f>
        <v>0</v>
      </c>
      <c r="BG468" s="149">
        <f>IF(N468="zákl. přenesená",J468,0)</f>
        <v>0</v>
      </c>
      <c r="BH468" s="149">
        <f>IF(N468="sníž. přenesená",J468,0)</f>
        <v>0</v>
      </c>
      <c r="BI468" s="149">
        <f>IF(N468="nulová",J468,0)</f>
        <v>0</v>
      </c>
      <c r="BJ468" s="19" t="s">
        <v>77</v>
      </c>
      <c r="BK468" s="149">
        <f>ROUND(I468*H468,2)</f>
        <v>0</v>
      </c>
      <c r="BL468" s="19" t="s">
        <v>196</v>
      </c>
      <c r="BM468" s="148" t="s">
        <v>930</v>
      </c>
    </row>
    <row r="469" spans="1:65" s="2" customFormat="1" ht="16.5" customHeight="1">
      <c r="A469" s="34"/>
      <c r="B469" s="136"/>
      <c r="C469" s="179" t="s">
        <v>931</v>
      </c>
      <c r="D469" s="179" t="s">
        <v>486</v>
      </c>
      <c r="E469" s="180" t="s">
        <v>932</v>
      </c>
      <c r="F469" s="181" t="s">
        <v>910</v>
      </c>
      <c r="G469" s="182" t="s">
        <v>190</v>
      </c>
      <c r="H469" s="183">
        <v>2</v>
      </c>
      <c r="I469" s="184"/>
      <c r="J469" s="185">
        <f>ROUND(I469*H469,2)</f>
        <v>0</v>
      </c>
      <c r="K469" s="139" t="s">
        <v>1236</v>
      </c>
      <c r="L469" s="186"/>
      <c r="M469" s="187" t="s">
        <v>3</v>
      </c>
      <c r="N469" s="188" t="s">
        <v>40</v>
      </c>
      <c r="O469" s="55"/>
      <c r="P469" s="146">
        <f>O469*H469</f>
        <v>0</v>
      </c>
      <c r="Q469" s="146">
        <v>1.0000000000000001E-5</v>
      </c>
      <c r="R469" s="146">
        <f>Q469*H469</f>
        <v>2.0000000000000002E-5</v>
      </c>
      <c r="S469" s="146">
        <v>0</v>
      </c>
      <c r="T469" s="147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48" t="s">
        <v>336</v>
      </c>
      <c r="AT469" s="148" t="s">
        <v>486</v>
      </c>
      <c r="AU469" s="148" t="s">
        <v>84</v>
      </c>
      <c r="AY469" s="19" t="s">
        <v>151</v>
      </c>
      <c r="BE469" s="149">
        <f>IF(N469="základní",J469,0)</f>
        <v>0</v>
      </c>
      <c r="BF469" s="149">
        <f>IF(N469="snížená",J469,0)</f>
        <v>0</v>
      </c>
      <c r="BG469" s="149">
        <f>IF(N469="zákl. přenesená",J469,0)</f>
        <v>0</v>
      </c>
      <c r="BH469" s="149">
        <f>IF(N469="sníž. přenesená",J469,0)</f>
        <v>0</v>
      </c>
      <c r="BI469" s="149">
        <f>IF(N469="nulová",J469,0)</f>
        <v>0</v>
      </c>
      <c r="BJ469" s="19" t="s">
        <v>77</v>
      </c>
      <c r="BK469" s="149">
        <f>ROUND(I469*H469,2)</f>
        <v>0</v>
      </c>
      <c r="BL469" s="19" t="s">
        <v>196</v>
      </c>
      <c r="BM469" s="148" t="s">
        <v>933</v>
      </c>
    </row>
    <row r="470" spans="1:65" s="12" customFormat="1" ht="20.85" customHeight="1">
      <c r="B470" s="123"/>
      <c r="D470" s="124" t="s">
        <v>68</v>
      </c>
      <c r="E470" s="134" t="s">
        <v>934</v>
      </c>
      <c r="F470" s="134" t="s">
        <v>935</v>
      </c>
      <c r="I470" s="126"/>
      <c r="J470" s="135">
        <f>BK470</f>
        <v>0</v>
      </c>
      <c r="L470" s="123"/>
      <c r="M470" s="128"/>
      <c r="N470" s="129"/>
      <c r="O470" s="129"/>
      <c r="P470" s="130">
        <f>SUM(P471:P479)</f>
        <v>0</v>
      </c>
      <c r="Q470" s="129"/>
      <c r="R470" s="130">
        <f>SUM(R471:R479)</f>
        <v>1.748E-3</v>
      </c>
      <c r="S470" s="129"/>
      <c r="T470" s="131">
        <f>SUM(T471:T479)</f>
        <v>0</v>
      </c>
      <c r="AR470" s="124" t="s">
        <v>84</v>
      </c>
      <c r="AT470" s="132" t="s">
        <v>68</v>
      </c>
      <c r="AU470" s="132" t="s">
        <v>79</v>
      </c>
      <c r="AY470" s="124" t="s">
        <v>151</v>
      </c>
      <c r="BK470" s="133">
        <f>SUM(BK471:BK479)</f>
        <v>0</v>
      </c>
    </row>
    <row r="471" spans="1:65" s="2" customFormat="1" ht="37.9" customHeight="1">
      <c r="A471" s="34"/>
      <c r="B471" s="136"/>
      <c r="C471" s="137" t="s">
        <v>936</v>
      </c>
      <c r="D471" s="137" t="s">
        <v>154</v>
      </c>
      <c r="E471" s="138" t="s">
        <v>937</v>
      </c>
      <c r="F471" s="139" t="s">
        <v>938</v>
      </c>
      <c r="G471" s="140" t="s">
        <v>181</v>
      </c>
      <c r="H471" s="141">
        <v>7</v>
      </c>
      <c r="I471" s="142"/>
      <c r="J471" s="143">
        <f>ROUND(I471*H471,2)</f>
        <v>0</v>
      </c>
      <c r="K471" s="139" t="s">
        <v>1236</v>
      </c>
      <c r="L471" s="35"/>
      <c r="M471" s="144" t="s">
        <v>3</v>
      </c>
      <c r="N471" s="145" t="s">
        <v>40</v>
      </c>
      <c r="O471" s="55"/>
      <c r="P471" s="146">
        <f>O471*H471</f>
        <v>0</v>
      </c>
      <c r="Q471" s="146">
        <v>0</v>
      </c>
      <c r="R471" s="146">
        <f>Q471*H471</f>
        <v>0</v>
      </c>
      <c r="S471" s="146">
        <v>0</v>
      </c>
      <c r="T471" s="147">
        <f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148" t="s">
        <v>196</v>
      </c>
      <c r="AT471" s="148" t="s">
        <v>154</v>
      </c>
      <c r="AU471" s="148" t="s">
        <v>84</v>
      </c>
      <c r="AY471" s="19" t="s">
        <v>151</v>
      </c>
      <c r="BE471" s="149">
        <f>IF(N471="základní",J471,0)</f>
        <v>0</v>
      </c>
      <c r="BF471" s="149">
        <f>IF(N471="snížená",J471,0)</f>
        <v>0</v>
      </c>
      <c r="BG471" s="149">
        <f>IF(N471="zákl. přenesená",J471,0)</f>
        <v>0</v>
      </c>
      <c r="BH471" s="149">
        <f>IF(N471="sníž. přenesená",J471,0)</f>
        <v>0</v>
      </c>
      <c r="BI471" s="149">
        <f>IF(N471="nulová",J471,0)</f>
        <v>0</v>
      </c>
      <c r="BJ471" s="19" t="s">
        <v>77</v>
      </c>
      <c r="BK471" s="149">
        <f>ROUND(I471*H471,2)</f>
        <v>0</v>
      </c>
      <c r="BL471" s="19" t="s">
        <v>196</v>
      </c>
      <c r="BM471" s="148" t="s">
        <v>939</v>
      </c>
    </row>
    <row r="472" spans="1:65" s="2" customFormat="1">
      <c r="A472" s="34"/>
      <c r="B472" s="35"/>
      <c r="C472" s="34"/>
      <c r="D472" s="150" t="s">
        <v>160</v>
      </c>
      <c r="E472" s="34"/>
      <c r="F472" s="151" t="s">
        <v>940</v>
      </c>
      <c r="G472" s="34"/>
      <c r="H472" s="34"/>
      <c r="I472" s="152"/>
      <c r="J472" s="34"/>
      <c r="K472" s="34"/>
      <c r="L472" s="35"/>
      <c r="M472" s="153"/>
      <c r="N472" s="154"/>
      <c r="O472" s="55"/>
      <c r="P472" s="55"/>
      <c r="Q472" s="55"/>
      <c r="R472" s="55"/>
      <c r="S472" s="55"/>
      <c r="T472" s="56"/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T472" s="19" t="s">
        <v>160</v>
      </c>
      <c r="AU472" s="19" t="s">
        <v>84</v>
      </c>
    </row>
    <row r="473" spans="1:65" s="2" customFormat="1" ht="24.2" customHeight="1">
      <c r="A473" s="34"/>
      <c r="B473" s="136"/>
      <c r="C473" s="179" t="s">
        <v>941</v>
      </c>
      <c r="D473" s="179" t="s">
        <v>486</v>
      </c>
      <c r="E473" s="180" t="s">
        <v>942</v>
      </c>
      <c r="F473" s="181" t="s">
        <v>943</v>
      </c>
      <c r="G473" s="182" t="s">
        <v>181</v>
      </c>
      <c r="H473" s="183">
        <v>8.0500000000000007</v>
      </c>
      <c r="I473" s="184"/>
      <c r="J473" s="185">
        <f>ROUND(I473*H473,2)</f>
        <v>0</v>
      </c>
      <c r="K473" s="181" t="s">
        <v>1236</v>
      </c>
      <c r="L473" s="186"/>
      <c r="M473" s="187" t="s">
        <v>3</v>
      </c>
      <c r="N473" s="188" t="s">
        <v>40</v>
      </c>
      <c r="O473" s="55"/>
      <c r="P473" s="146">
        <f>O473*H473</f>
        <v>0</v>
      </c>
      <c r="Q473" s="146">
        <v>1.2E-4</v>
      </c>
      <c r="R473" s="146">
        <f>Q473*H473</f>
        <v>9.6600000000000006E-4</v>
      </c>
      <c r="S473" s="146">
        <v>0</v>
      </c>
      <c r="T473" s="147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48" t="s">
        <v>336</v>
      </c>
      <c r="AT473" s="148" t="s">
        <v>486</v>
      </c>
      <c r="AU473" s="148" t="s">
        <v>84</v>
      </c>
      <c r="AY473" s="19" t="s">
        <v>151</v>
      </c>
      <c r="BE473" s="149">
        <f>IF(N473="základní",J473,0)</f>
        <v>0</v>
      </c>
      <c r="BF473" s="149">
        <f>IF(N473="snížená",J473,0)</f>
        <v>0</v>
      </c>
      <c r="BG473" s="149">
        <f>IF(N473="zákl. přenesená",J473,0)</f>
        <v>0</v>
      </c>
      <c r="BH473" s="149">
        <f>IF(N473="sníž. přenesená",J473,0)</f>
        <v>0</v>
      </c>
      <c r="BI473" s="149">
        <f>IF(N473="nulová",J473,0)</f>
        <v>0</v>
      </c>
      <c r="BJ473" s="19" t="s">
        <v>77</v>
      </c>
      <c r="BK473" s="149">
        <f>ROUND(I473*H473,2)</f>
        <v>0</v>
      </c>
      <c r="BL473" s="19" t="s">
        <v>196</v>
      </c>
      <c r="BM473" s="148" t="s">
        <v>944</v>
      </c>
    </row>
    <row r="474" spans="1:65" s="13" customFormat="1">
      <c r="B474" s="155"/>
      <c r="D474" s="156" t="s">
        <v>162</v>
      </c>
      <c r="F474" s="158" t="s">
        <v>945</v>
      </c>
      <c r="H474" s="159">
        <v>8.0500000000000007</v>
      </c>
      <c r="I474" s="160"/>
      <c r="L474" s="155"/>
      <c r="M474" s="161"/>
      <c r="N474" s="162"/>
      <c r="O474" s="162"/>
      <c r="P474" s="162"/>
      <c r="Q474" s="162"/>
      <c r="R474" s="162"/>
      <c r="S474" s="162"/>
      <c r="T474" s="163"/>
      <c r="AT474" s="157" t="s">
        <v>162</v>
      </c>
      <c r="AU474" s="157" t="s">
        <v>84</v>
      </c>
      <c r="AV474" s="13" t="s">
        <v>79</v>
      </c>
      <c r="AW474" s="13" t="s">
        <v>4</v>
      </c>
      <c r="AX474" s="13" t="s">
        <v>77</v>
      </c>
      <c r="AY474" s="157" t="s">
        <v>151</v>
      </c>
    </row>
    <row r="475" spans="1:65" s="2" customFormat="1" ht="37.9" customHeight="1">
      <c r="A475" s="34"/>
      <c r="B475" s="136"/>
      <c r="C475" s="137" t="s">
        <v>946</v>
      </c>
      <c r="D475" s="137" t="s">
        <v>154</v>
      </c>
      <c r="E475" s="138" t="s">
        <v>947</v>
      </c>
      <c r="F475" s="139" t="s">
        <v>948</v>
      </c>
      <c r="G475" s="140" t="s">
        <v>181</v>
      </c>
      <c r="H475" s="141">
        <v>4</v>
      </c>
      <c r="I475" s="142"/>
      <c r="J475" s="143">
        <f>ROUND(I475*H475,2)</f>
        <v>0</v>
      </c>
      <c r="K475" s="139" t="s">
        <v>1236</v>
      </c>
      <c r="L475" s="35"/>
      <c r="M475" s="144" t="s">
        <v>3</v>
      </c>
      <c r="N475" s="145" t="s">
        <v>40</v>
      </c>
      <c r="O475" s="55"/>
      <c r="P475" s="146">
        <f>O475*H475</f>
        <v>0</v>
      </c>
      <c r="Q475" s="146">
        <v>0</v>
      </c>
      <c r="R475" s="146">
        <f>Q475*H475</f>
        <v>0</v>
      </c>
      <c r="S475" s="146">
        <v>0</v>
      </c>
      <c r="T475" s="147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148" t="s">
        <v>196</v>
      </c>
      <c r="AT475" s="148" t="s">
        <v>154</v>
      </c>
      <c r="AU475" s="148" t="s">
        <v>84</v>
      </c>
      <c r="AY475" s="19" t="s">
        <v>151</v>
      </c>
      <c r="BE475" s="149">
        <f>IF(N475="základní",J475,0)</f>
        <v>0</v>
      </c>
      <c r="BF475" s="149">
        <f>IF(N475="snížená",J475,0)</f>
        <v>0</v>
      </c>
      <c r="BG475" s="149">
        <f>IF(N475="zákl. přenesená",J475,0)</f>
        <v>0</v>
      </c>
      <c r="BH475" s="149">
        <f>IF(N475="sníž. přenesená",J475,0)</f>
        <v>0</v>
      </c>
      <c r="BI475" s="149">
        <f>IF(N475="nulová",J475,0)</f>
        <v>0</v>
      </c>
      <c r="BJ475" s="19" t="s">
        <v>77</v>
      </c>
      <c r="BK475" s="149">
        <f>ROUND(I475*H475,2)</f>
        <v>0</v>
      </c>
      <c r="BL475" s="19" t="s">
        <v>196</v>
      </c>
      <c r="BM475" s="148" t="s">
        <v>949</v>
      </c>
    </row>
    <row r="476" spans="1:65" s="2" customFormat="1">
      <c r="A476" s="34"/>
      <c r="B476" s="35"/>
      <c r="C476" s="34"/>
      <c r="D476" s="150" t="s">
        <v>160</v>
      </c>
      <c r="E476" s="34"/>
      <c r="F476" s="151" t="s">
        <v>950</v>
      </c>
      <c r="G476" s="34"/>
      <c r="H476" s="34"/>
      <c r="I476" s="152"/>
      <c r="J476" s="34"/>
      <c r="K476" s="34"/>
      <c r="L476" s="35"/>
      <c r="M476" s="153"/>
      <c r="N476" s="154"/>
      <c r="O476" s="55"/>
      <c r="P476" s="55"/>
      <c r="Q476" s="55"/>
      <c r="R476" s="55"/>
      <c r="S476" s="55"/>
      <c r="T476" s="56"/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T476" s="19" t="s">
        <v>160</v>
      </c>
      <c r="AU476" s="19" t="s">
        <v>84</v>
      </c>
    </row>
    <row r="477" spans="1:65" s="2" customFormat="1" ht="24.2" customHeight="1">
      <c r="A477" s="34"/>
      <c r="B477" s="136"/>
      <c r="C477" s="179" t="s">
        <v>951</v>
      </c>
      <c r="D477" s="179" t="s">
        <v>486</v>
      </c>
      <c r="E477" s="180" t="s">
        <v>952</v>
      </c>
      <c r="F477" s="181" t="s">
        <v>953</v>
      </c>
      <c r="G477" s="182" t="s">
        <v>181</v>
      </c>
      <c r="H477" s="183">
        <v>4.5999999999999996</v>
      </c>
      <c r="I477" s="184"/>
      <c r="J477" s="185">
        <f>ROUND(I477*H477,2)</f>
        <v>0</v>
      </c>
      <c r="K477" s="139" t="s">
        <v>1236</v>
      </c>
      <c r="L477" s="186"/>
      <c r="M477" s="187" t="s">
        <v>3</v>
      </c>
      <c r="N477" s="188" t="s">
        <v>40</v>
      </c>
      <c r="O477" s="55"/>
      <c r="P477" s="146">
        <f>O477*H477</f>
        <v>0</v>
      </c>
      <c r="Q477" s="146">
        <v>1.7000000000000001E-4</v>
      </c>
      <c r="R477" s="146">
        <f>Q477*H477</f>
        <v>7.8200000000000003E-4</v>
      </c>
      <c r="S477" s="146">
        <v>0</v>
      </c>
      <c r="T477" s="147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148" t="s">
        <v>336</v>
      </c>
      <c r="AT477" s="148" t="s">
        <v>486</v>
      </c>
      <c r="AU477" s="148" t="s">
        <v>84</v>
      </c>
      <c r="AY477" s="19" t="s">
        <v>151</v>
      </c>
      <c r="BE477" s="149">
        <f>IF(N477="základní",J477,0)</f>
        <v>0</v>
      </c>
      <c r="BF477" s="149">
        <f>IF(N477="snížená",J477,0)</f>
        <v>0</v>
      </c>
      <c r="BG477" s="149">
        <f>IF(N477="zákl. přenesená",J477,0)</f>
        <v>0</v>
      </c>
      <c r="BH477" s="149">
        <f>IF(N477="sníž. přenesená",J477,0)</f>
        <v>0</v>
      </c>
      <c r="BI477" s="149">
        <f>IF(N477="nulová",J477,0)</f>
        <v>0</v>
      </c>
      <c r="BJ477" s="19" t="s">
        <v>77</v>
      </c>
      <c r="BK477" s="149">
        <f>ROUND(I477*H477,2)</f>
        <v>0</v>
      </c>
      <c r="BL477" s="19" t="s">
        <v>196</v>
      </c>
      <c r="BM477" s="148" t="s">
        <v>954</v>
      </c>
    </row>
    <row r="478" spans="1:65" s="13" customFormat="1">
      <c r="B478" s="155"/>
      <c r="D478" s="156" t="s">
        <v>162</v>
      </c>
      <c r="F478" s="158" t="s">
        <v>955</v>
      </c>
      <c r="H478" s="159">
        <v>4.5999999999999996</v>
      </c>
      <c r="I478" s="160"/>
      <c r="L478" s="155"/>
      <c r="M478" s="161"/>
      <c r="N478" s="162"/>
      <c r="O478" s="162"/>
      <c r="P478" s="162"/>
      <c r="Q478" s="162"/>
      <c r="R478" s="162"/>
      <c r="S478" s="162"/>
      <c r="T478" s="163"/>
      <c r="AT478" s="157" t="s">
        <v>162</v>
      </c>
      <c r="AU478" s="157" t="s">
        <v>84</v>
      </c>
      <c r="AV478" s="13" t="s">
        <v>79</v>
      </c>
      <c r="AW478" s="13" t="s">
        <v>4</v>
      </c>
      <c r="AX478" s="13" t="s">
        <v>77</v>
      </c>
      <c r="AY478" s="157" t="s">
        <v>151</v>
      </c>
    </row>
    <row r="479" spans="1:65" s="2" customFormat="1" ht="16.5" customHeight="1">
      <c r="A479" s="34"/>
      <c r="B479" s="136"/>
      <c r="C479" s="137" t="s">
        <v>956</v>
      </c>
      <c r="D479" s="137" t="s">
        <v>154</v>
      </c>
      <c r="E479" s="138" t="s">
        <v>957</v>
      </c>
      <c r="F479" s="139" t="s">
        <v>958</v>
      </c>
      <c r="G479" s="140" t="s">
        <v>555</v>
      </c>
      <c r="H479" s="141">
        <v>1</v>
      </c>
      <c r="I479" s="142"/>
      <c r="J479" s="143">
        <f>ROUND(I479*H479,2)</f>
        <v>0</v>
      </c>
      <c r="K479" s="139" t="s">
        <v>418</v>
      </c>
      <c r="L479" s="35"/>
      <c r="M479" s="144" t="s">
        <v>3</v>
      </c>
      <c r="N479" s="145" t="s">
        <v>40</v>
      </c>
      <c r="O479" s="55"/>
      <c r="P479" s="146">
        <f>O479*H479</f>
        <v>0</v>
      </c>
      <c r="Q479" s="146">
        <v>0</v>
      </c>
      <c r="R479" s="146">
        <f>Q479*H479</f>
        <v>0</v>
      </c>
      <c r="S479" s="146">
        <v>0</v>
      </c>
      <c r="T479" s="147">
        <f>S479*H479</f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148" t="s">
        <v>196</v>
      </c>
      <c r="AT479" s="148" t="s">
        <v>154</v>
      </c>
      <c r="AU479" s="148" t="s">
        <v>84</v>
      </c>
      <c r="AY479" s="19" t="s">
        <v>151</v>
      </c>
      <c r="BE479" s="149">
        <f>IF(N479="základní",J479,0)</f>
        <v>0</v>
      </c>
      <c r="BF479" s="149">
        <f>IF(N479="snížená",J479,0)</f>
        <v>0</v>
      </c>
      <c r="BG479" s="149">
        <f>IF(N479="zákl. přenesená",J479,0)</f>
        <v>0</v>
      </c>
      <c r="BH479" s="149">
        <f>IF(N479="sníž. přenesená",J479,0)</f>
        <v>0</v>
      </c>
      <c r="BI479" s="149">
        <f>IF(N479="nulová",J479,0)</f>
        <v>0</v>
      </c>
      <c r="BJ479" s="19" t="s">
        <v>77</v>
      </c>
      <c r="BK479" s="149">
        <f>ROUND(I479*H479,2)</f>
        <v>0</v>
      </c>
      <c r="BL479" s="19" t="s">
        <v>196</v>
      </c>
      <c r="BM479" s="148" t="s">
        <v>959</v>
      </c>
    </row>
    <row r="480" spans="1:65" s="12" customFormat="1" ht="20.85" customHeight="1">
      <c r="B480" s="123"/>
      <c r="D480" s="124" t="s">
        <v>68</v>
      </c>
      <c r="E480" s="134" t="s">
        <v>960</v>
      </c>
      <c r="F480" s="134" t="s">
        <v>961</v>
      </c>
      <c r="I480" s="126"/>
      <c r="J480" s="135">
        <f>BK480</f>
        <v>0</v>
      </c>
      <c r="L480" s="123"/>
      <c r="M480" s="128"/>
      <c r="N480" s="129"/>
      <c r="O480" s="129"/>
      <c r="P480" s="130">
        <f>SUM(P481:P490)</f>
        <v>0</v>
      </c>
      <c r="Q480" s="129"/>
      <c r="R480" s="130">
        <f>SUM(R481:R490)</f>
        <v>3.3700000000000002E-3</v>
      </c>
      <c r="S480" s="129"/>
      <c r="T480" s="131">
        <f>SUM(T481:T490)</f>
        <v>0</v>
      </c>
      <c r="AR480" s="124" t="s">
        <v>84</v>
      </c>
      <c r="AT480" s="132" t="s">
        <v>68</v>
      </c>
      <c r="AU480" s="132" t="s">
        <v>79</v>
      </c>
      <c r="AY480" s="124" t="s">
        <v>151</v>
      </c>
      <c r="BK480" s="133">
        <f>SUM(BK481:BK490)</f>
        <v>0</v>
      </c>
    </row>
    <row r="481" spans="1:65" s="2" customFormat="1" ht="33" customHeight="1">
      <c r="A481" s="34"/>
      <c r="B481" s="136"/>
      <c r="C481" s="137" t="s">
        <v>962</v>
      </c>
      <c r="D481" s="137" t="s">
        <v>154</v>
      </c>
      <c r="E481" s="138" t="s">
        <v>963</v>
      </c>
      <c r="F481" s="139" t="s">
        <v>964</v>
      </c>
      <c r="G481" s="140" t="s">
        <v>190</v>
      </c>
      <c r="H481" s="141">
        <v>1</v>
      </c>
      <c r="I481" s="142"/>
      <c r="J481" s="143">
        <f>ROUND(I481*H481,2)</f>
        <v>0</v>
      </c>
      <c r="K481" s="139" t="s">
        <v>1236</v>
      </c>
      <c r="L481" s="35"/>
      <c r="M481" s="144" t="s">
        <v>3</v>
      </c>
      <c r="N481" s="145" t="s">
        <v>40</v>
      </c>
      <c r="O481" s="55"/>
      <c r="P481" s="146">
        <f>O481*H481</f>
        <v>0</v>
      </c>
      <c r="Q481" s="146">
        <v>0</v>
      </c>
      <c r="R481" s="146">
        <f>Q481*H481</f>
        <v>0</v>
      </c>
      <c r="S481" s="146">
        <v>0</v>
      </c>
      <c r="T481" s="147">
        <f>S481*H481</f>
        <v>0</v>
      </c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R481" s="148" t="s">
        <v>196</v>
      </c>
      <c r="AT481" s="148" t="s">
        <v>154</v>
      </c>
      <c r="AU481" s="148" t="s">
        <v>84</v>
      </c>
      <c r="AY481" s="19" t="s">
        <v>151</v>
      </c>
      <c r="BE481" s="149">
        <f>IF(N481="základní",J481,0)</f>
        <v>0</v>
      </c>
      <c r="BF481" s="149">
        <f>IF(N481="snížená",J481,0)</f>
        <v>0</v>
      </c>
      <c r="BG481" s="149">
        <f>IF(N481="zákl. přenesená",J481,0)</f>
        <v>0</v>
      </c>
      <c r="BH481" s="149">
        <f>IF(N481="sníž. přenesená",J481,0)</f>
        <v>0</v>
      </c>
      <c r="BI481" s="149">
        <f>IF(N481="nulová",J481,0)</f>
        <v>0</v>
      </c>
      <c r="BJ481" s="19" t="s">
        <v>77</v>
      </c>
      <c r="BK481" s="149">
        <f>ROUND(I481*H481,2)</f>
        <v>0</v>
      </c>
      <c r="BL481" s="19" t="s">
        <v>196</v>
      </c>
      <c r="BM481" s="148" t="s">
        <v>965</v>
      </c>
    </row>
    <row r="482" spans="1:65" s="2" customFormat="1">
      <c r="A482" s="34"/>
      <c r="B482" s="35"/>
      <c r="C482" s="34"/>
      <c r="D482" s="150" t="s">
        <v>160</v>
      </c>
      <c r="E482" s="34"/>
      <c r="F482" s="151" t="s">
        <v>966</v>
      </c>
      <c r="G482" s="34"/>
      <c r="H482" s="34"/>
      <c r="I482" s="152"/>
      <c r="J482" s="34"/>
      <c r="K482" s="34"/>
      <c r="L482" s="35"/>
      <c r="M482" s="153"/>
      <c r="N482" s="154"/>
      <c r="O482" s="55"/>
      <c r="P482" s="55"/>
      <c r="Q482" s="55"/>
      <c r="R482" s="55"/>
      <c r="S482" s="55"/>
      <c r="T482" s="56"/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T482" s="19" t="s">
        <v>160</v>
      </c>
      <c r="AU482" s="19" t="s">
        <v>84</v>
      </c>
    </row>
    <row r="483" spans="1:65" s="2" customFormat="1" ht="24.2" customHeight="1">
      <c r="A483" s="34"/>
      <c r="B483" s="136"/>
      <c r="C483" s="179" t="s">
        <v>967</v>
      </c>
      <c r="D483" s="179" t="s">
        <v>486</v>
      </c>
      <c r="E483" s="180" t="s">
        <v>968</v>
      </c>
      <c r="F483" s="181" t="s">
        <v>969</v>
      </c>
      <c r="G483" s="182" t="s">
        <v>190</v>
      </c>
      <c r="H483" s="183">
        <v>1</v>
      </c>
      <c r="I483" s="184"/>
      <c r="J483" s="185">
        <f>ROUND(I483*H483,2)</f>
        <v>0</v>
      </c>
      <c r="K483" s="139" t="s">
        <v>1236</v>
      </c>
      <c r="L483" s="186"/>
      <c r="M483" s="187" t="s">
        <v>3</v>
      </c>
      <c r="N483" s="188" t="s">
        <v>40</v>
      </c>
      <c r="O483" s="55"/>
      <c r="P483" s="146">
        <f>O483*H483</f>
        <v>0</v>
      </c>
      <c r="Q483" s="146">
        <v>2.0000000000000002E-5</v>
      </c>
      <c r="R483" s="146">
        <f>Q483*H483</f>
        <v>2.0000000000000002E-5</v>
      </c>
      <c r="S483" s="146">
        <v>0</v>
      </c>
      <c r="T483" s="147">
        <f>S483*H483</f>
        <v>0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148" t="s">
        <v>336</v>
      </c>
      <c r="AT483" s="148" t="s">
        <v>486</v>
      </c>
      <c r="AU483" s="148" t="s">
        <v>84</v>
      </c>
      <c r="AY483" s="19" t="s">
        <v>151</v>
      </c>
      <c r="BE483" s="149">
        <f>IF(N483="základní",J483,0)</f>
        <v>0</v>
      </c>
      <c r="BF483" s="149">
        <f>IF(N483="snížená",J483,0)</f>
        <v>0</v>
      </c>
      <c r="BG483" s="149">
        <f>IF(N483="zákl. přenesená",J483,0)</f>
        <v>0</v>
      </c>
      <c r="BH483" s="149">
        <f>IF(N483="sníž. přenesená",J483,0)</f>
        <v>0</v>
      </c>
      <c r="BI483" s="149">
        <f>IF(N483="nulová",J483,0)</f>
        <v>0</v>
      </c>
      <c r="BJ483" s="19" t="s">
        <v>77</v>
      </c>
      <c r="BK483" s="149">
        <f>ROUND(I483*H483,2)</f>
        <v>0</v>
      </c>
      <c r="BL483" s="19" t="s">
        <v>196</v>
      </c>
      <c r="BM483" s="148" t="s">
        <v>970</v>
      </c>
    </row>
    <row r="484" spans="1:65" s="2" customFormat="1" ht="16.5" customHeight="1">
      <c r="A484" s="34"/>
      <c r="B484" s="136"/>
      <c r="C484" s="179" t="s">
        <v>971</v>
      </c>
      <c r="D484" s="179" t="s">
        <v>486</v>
      </c>
      <c r="E484" s="180" t="s">
        <v>972</v>
      </c>
      <c r="F484" s="181" t="s">
        <v>973</v>
      </c>
      <c r="G484" s="182" t="s">
        <v>190</v>
      </c>
      <c r="H484" s="183">
        <v>1</v>
      </c>
      <c r="I484" s="184"/>
      <c r="J484" s="185">
        <f>ROUND(I484*H484,2)</f>
        <v>0</v>
      </c>
      <c r="K484" s="139" t="s">
        <v>1236</v>
      </c>
      <c r="L484" s="186"/>
      <c r="M484" s="187" t="s">
        <v>3</v>
      </c>
      <c r="N484" s="188" t="s">
        <v>40</v>
      </c>
      <c r="O484" s="55"/>
      <c r="P484" s="146">
        <f>O484*H484</f>
        <v>0</v>
      </c>
      <c r="Q484" s="146">
        <v>5.0000000000000002E-5</v>
      </c>
      <c r="R484" s="146">
        <f>Q484*H484</f>
        <v>5.0000000000000002E-5</v>
      </c>
      <c r="S484" s="146">
        <v>0</v>
      </c>
      <c r="T484" s="147">
        <f>S484*H484</f>
        <v>0</v>
      </c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R484" s="148" t="s">
        <v>336</v>
      </c>
      <c r="AT484" s="148" t="s">
        <v>486</v>
      </c>
      <c r="AU484" s="148" t="s">
        <v>84</v>
      </c>
      <c r="AY484" s="19" t="s">
        <v>151</v>
      </c>
      <c r="BE484" s="149">
        <f>IF(N484="základní",J484,0)</f>
        <v>0</v>
      </c>
      <c r="BF484" s="149">
        <f>IF(N484="snížená",J484,0)</f>
        <v>0</v>
      </c>
      <c r="BG484" s="149">
        <f>IF(N484="zákl. přenesená",J484,0)</f>
        <v>0</v>
      </c>
      <c r="BH484" s="149">
        <f>IF(N484="sníž. přenesená",J484,0)</f>
        <v>0</v>
      </c>
      <c r="BI484" s="149">
        <f>IF(N484="nulová",J484,0)</f>
        <v>0</v>
      </c>
      <c r="BJ484" s="19" t="s">
        <v>77</v>
      </c>
      <c r="BK484" s="149">
        <f>ROUND(I484*H484,2)</f>
        <v>0</v>
      </c>
      <c r="BL484" s="19" t="s">
        <v>196</v>
      </c>
      <c r="BM484" s="148" t="s">
        <v>974</v>
      </c>
    </row>
    <row r="485" spans="1:65" s="2" customFormat="1" ht="49.15" customHeight="1">
      <c r="A485" s="34"/>
      <c r="B485" s="136"/>
      <c r="C485" s="137" t="s">
        <v>975</v>
      </c>
      <c r="D485" s="137" t="s">
        <v>154</v>
      </c>
      <c r="E485" s="138" t="s">
        <v>976</v>
      </c>
      <c r="F485" s="139" t="s">
        <v>977</v>
      </c>
      <c r="G485" s="140" t="s">
        <v>190</v>
      </c>
      <c r="H485" s="141">
        <v>1</v>
      </c>
      <c r="I485" s="142"/>
      <c r="J485" s="143">
        <f>ROUND(I485*H485,2)</f>
        <v>0</v>
      </c>
      <c r="K485" s="139" t="s">
        <v>1236</v>
      </c>
      <c r="L485" s="35"/>
      <c r="M485" s="144" t="s">
        <v>3</v>
      </c>
      <c r="N485" s="145" t="s">
        <v>40</v>
      </c>
      <c r="O485" s="55"/>
      <c r="P485" s="146">
        <f>O485*H485</f>
        <v>0</v>
      </c>
      <c r="Q485" s="146">
        <v>0</v>
      </c>
      <c r="R485" s="146">
        <f>Q485*H485</f>
        <v>0</v>
      </c>
      <c r="S485" s="146">
        <v>0</v>
      </c>
      <c r="T485" s="147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48" t="s">
        <v>196</v>
      </c>
      <c r="AT485" s="148" t="s">
        <v>154</v>
      </c>
      <c r="AU485" s="148" t="s">
        <v>84</v>
      </c>
      <c r="AY485" s="19" t="s">
        <v>151</v>
      </c>
      <c r="BE485" s="149">
        <f>IF(N485="základní",J485,0)</f>
        <v>0</v>
      </c>
      <c r="BF485" s="149">
        <f>IF(N485="snížená",J485,0)</f>
        <v>0</v>
      </c>
      <c r="BG485" s="149">
        <f>IF(N485="zákl. přenesená",J485,0)</f>
        <v>0</v>
      </c>
      <c r="BH485" s="149">
        <f>IF(N485="sníž. přenesená",J485,0)</f>
        <v>0</v>
      </c>
      <c r="BI485" s="149">
        <f>IF(N485="nulová",J485,0)</f>
        <v>0</v>
      </c>
      <c r="BJ485" s="19" t="s">
        <v>77</v>
      </c>
      <c r="BK485" s="149">
        <f>ROUND(I485*H485,2)</f>
        <v>0</v>
      </c>
      <c r="BL485" s="19" t="s">
        <v>196</v>
      </c>
      <c r="BM485" s="148" t="s">
        <v>978</v>
      </c>
    </row>
    <row r="486" spans="1:65" s="2" customFormat="1">
      <c r="A486" s="34"/>
      <c r="B486" s="35"/>
      <c r="C486" s="34"/>
      <c r="D486" s="150" t="s">
        <v>160</v>
      </c>
      <c r="E486" s="34"/>
      <c r="F486" s="151" t="s">
        <v>979</v>
      </c>
      <c r="G486" s="34"/>
      <c r="H486" s="34"/>
      <c r="I486" s="152"/>
      <c r="J486" s="34"/>
      <c r="K486" s="34"/>
      <c r="L486" s="35"/>
      <c r="M486" s="153"/>
      <c r="N486" s="154"/>
      <c r="O486" s="55"/>
      <c r="P486" s="55"/>
      <c r="Q486" s="55"/>
      <c r="R486" s="55"/>
      <c r="S486" s="55"/>
      <c r="T486" s="56"/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T486" s="19" t="s">
        <v>160</v>
      </c>
      <c r="AU486" s="19" t="s">
        <v>84</v>
      </c>
    </row>
    <row r="487" spans="1:65" s="2" customFormat="1" ht="33" customHeight="1">
      <c r="A487" s="34"/>
      <c r="B487" s="136"/>
      <c r="C487" s="179" t="s">
        <v>980</v>
      </c>
      <c r="D487" s="179" t="s">
        <v>486</v>
      </c>
      <c r="E487" s="180" t="s">
        <v>981</v>
      </c>
      <c r="F487" s="181" t="s">
        <v>982</v>
      </c>
      <c r="G487" s="182" t="s">
        <v>190</v>
      </c>
      <c r="H487" s="183">
        <v>1</v>
      </c>
      <c r="I487" s="184"/>
      <c r="J487" s="185">
        <f>ROUND(I487*H487,2)</f>
        <v>0</v>
      </c>
      <c r="K487" s="139" t="s">
        <v>1236</v>
      </c>
      <c r="L487" s="186"/>
      <c r="M487" s="187" t="s">
        <v>3</v>
      </c>
      <c r="N487" s="188" t="s">
        <v>40</v>
      </c>
      <c r="O487" s="55"/>
      <c r="P487" s="146">
        <f>O487*H487</f>
        <v>0</v>
      </c>
      <c r="Q487" s="146">
        <v>7.5000000000000002E-4</v>
      </c>
      <c r="R487" s="146">
        <f>Q487*H487</f>
        <v>7.5000000000000002E-4</v>
      </c>
      <c r="S487" s="146">
        <v>0</v>
      </c>
      <c r="T487" s="147">
        <f>S487*H487</f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148" t="s">
        <v>336</v>
      </c>
      <c r="AT487" s="148" t="s">
        <v>486</v>
      </c>
      <c r="AU487" s="148" t="s">
        <v>84</v>
      </c>
      <c r="AY487" s="19" t="s">
        <v>151</v>
      </c>
      <c r="BE487" s="149">
        <f>IF(N487="základní",J487,0)</f>
        <v>0</v>
      </c>
      <c r="BF487" s="149">
        <f>IF(N487="snížená",J487,0)</f>
        <v>0</v>
      </c>
      <c r="BG487" s="149">
        <f>IF(N487="zákl. přenesená",J487,0)</f>
        <v>0</v>
      </c>
      <c r="BH487" s="149">
        <f>IF(N487="sníž. přenesená",J487,0)</f>
        <v>0</v>
      </c>
      <c r="BI487" s="149">
        <f>IF(N487="nulová",J487,0)</f>
        <v>0</v>
      </c>
      <c r="BJ487" s="19" t="s">
        <v>77</v>
      </c>
      <c r="BK487" s="149">
        <f>ROUND(I487*H487,2)</f>
        <v>0</v>
      </c>
      <c r="BL487" s="19" t="s">
        <v>196</v>
      </c>
      <c r="BM487" s="148" t="s">
        <v>983</v>
      </c>
    </row>
    <row r="488" spans="1:65" s="2" customFormat="1" ht="55.5" customHeight="1">
      <c r="A488" s="34"/>
      <c r="B488" s="136"/>
      <c r="C488" s="137" t="s">
        <v>984</v>
      </c>
      <c r="D488" s="137" t="s">
        <v>154</v>
      </c>
      <c r="E488" s="138" t="s">
        <v>985</v>
      </c>
      <c r="F488" s="139" t="s">
        <v>986</v>
      </c>
      <c r="G488" s="140" t="s">
        <v>190</v>
      </c>
      <c r="H488" s="141">
        <v>1</v>
      </c>
      <c r="I488" s="142"/>
      <c r="J488" s="143">
        <f>ROUND(I488*H488,2)</f>
        <v>0</v>
      </c>
      <c r="K488" s="139" t="s">
        <v>1236</v>
      </c>
      <c r="L488" s="35"/>
      <c r="M488" s="144" t="s">
        <v>3</v>
      </c>
      <c r="N488" s="145" t="s">
        <v>40</v>
      </c>
      <c r="O488" s="55"/>
      <c r="P488" s="146">
        <f>O488*H488</f>
        <v>0</v>
      </c>
      <c r="Q488" s="146">
        <v>0</v>
      </c>
      <c r="R488" s="146">
        <f>Q488*H488</f>
        <v>0</v>
      </c>
      <c r="S488" s="146">
        <v>0</v>
      </c>
      <c r="T488" s="147">
        <f>S488*H488</f>
        <v>0</v>
      </c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R488" s="148" t="s">
        <v>196</v>
      </c>
      <c r="AT488" s="148" t="s">
        <v>154</v>
      </c>
      <c r="AU488" s="148" t="s">
        <v>84</v>
      </c>
      <c r="AY488" s="19" t="s">
        <v>151</v>
      </c>
      <c r="BE488" s="149">
        <f>IF(N488="základní",J488,0)</f>
        <v>0</v>
      </c>
      <c r="BF488" s="149">
        <f>IF(N488="snížená",J488,0)</f>
        <v>0</v>
      </c>
      <c r="BG488" s="149">
        <f>IF(N488="zákl. přenesená",J488,0)</f>
        <v>0</v>
      </c>
      <c r="BH488" s="149">
        <f>IF(N488="sníž. přenesená",J488,0)</f>
        <v>0</v>
      </c>
      <c r="BI488" s="149">
        <f>IF(N488="nulová",J488,0)</f>
        <v>0</v>
      </c>
      <c r="BJ488" s="19" t="s">
        <v>77</v>
      </c>
      <c r="BK488" s="149">
        <f>ROUND(I488*H488,2)</f>
        <v>0</v>
      </c>
      <c r="BL488" s="19" t="s">
        <v>196</v>
      </c>
      <c r="BM488" s="148" t="s">
        <v>987</v>
      </c>
    </row>
    <row r="489" spans="1:65" s="2" customFormat="1">
      <c r="A489" s="34"/>
      <c r="B489" s="35"/>
      <c r="C489" s="34"/>
      <c r="D489" s="150" t="s">
        <v>160</v>
      </c>
      <c r="E489" s="34"/>
      <c r="F489" s="151" t="s">
        <v>988</v>
      </c>
      <c r="G489" s="34"/>
      <c r="H489" s="34"/>
      <c r="I489" s="152"/>
      <c r="J489" s="34"/>
      <c r="K489" s="34"/>
      <c r="L489" s="35"/>
      <c r="M489" s="153"/>
      <c r="N489" s="154"/>
      <c r="O489" s="55"/>
      <c r="P489" s="55"/>
      <c r="Q489" s="55"/>
      <c r="R489" s="55"/>
      <c r="S489" s="55"/>
      <c r="T489" s="56"/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T489" s="19" t="s">
        <v>160</v>
      </c>
      <c r="AU489" s="19" t="s">
        <v>84</v>
      </c>
    </row>
    <row r="490" spans="1:65" s="2" customFormat="1" ht="33" customHeight="1">
      <c r="A490" s="34"/>
      <c r="B490" s="136"/>
      <c r="C490" s="179" t="s">
        <v>989</v>
      </c>
      <c r="D490" s="179" t="s">
        <v>486</v>
      </c>
      <c r="E490" s="180" t="s">
        <v>990</v>
      </c>
      <c r="F490" s="181" t="s">
        <v>991</v>
      </c>
      <c r="G490" s="182" t="s">
        <v>190</v>
      </c>
      <c r="H490" s="183">
        <v>1</v>
      </c>
      <c r="I490" s="184"/>
      <c r="J490" s="185">
        <f>ROUND(I490*H490,2)</f>
        <v>0</v>
      </c>
      <c r="K490" s="139" t="s">
        <v>1236</v>
      </c>
      <c r="L490" s="186"/>
      <c r="M490" s="187" t="s">
        <v>3</v>
      </c>
      <c r="N490" s="188" t="s">
        <v>40</v>
      </c>
      <c r="O490" s="55"/>
      <c r="P490" s="146">
        <f>O490*H490</f>
        <v>0</v>
      </c>
      <c r="Q490" s="146">
        <v>2.5500000000000002E-3</v>
      </c>
      <c r="R490" s="146">
        <f>Q490*H490</f>
        <v>2.5500000000000002E-3</v>
      </c>
      <c r="S490" s="146">
        <v>0</v>
      </c>
      <c r="T490" s="147">
        <f>S490*H490</f>
        <v>0</v>
      </c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R490" s="148" t="s">
        <v>336</v>
      </c>
      <c r="AT490" s="148" t="s">
        <v>486</v>
      </c>
      <c r="AU490" s="148" t="s">
        <v>84</v>
      </c>
      <c r="AY490" s="19" t="s">
        <v>151</v>
      </c>
      <c r="BE490" s="149">
        <f>IF(N490="základní",J490,0)</f>
        <v>0</v>
      </c>
      <c r="BF490" s="149">
        <f>IF(N490="snížená",J490,0)</f>
        <v>0</v>
      </c>
      <c r="BG490" s="149">
        <f>IF(N490="zákl. přenesená",J490,0)</f>
        <v>0</v>
      </c>
      <c r="BH490" s="149">
        <f>IF(N490="sníž. přenesená",J490,0)</f>
        <v>0</v>
      </c>
      <c r="BI490" s="149">
        <f>IF(N490="nulová",J490,0)</f>
        <v>0</v>
      </c>
      <c r="BJ490" s="19" t="s">
        <v>77</v>
      </c>
      <c r="BK490" s="149">
        <f>ROUND(I490*H490,2)</f>
        <v>0</v>
      </c>
      <c r="BL490" s="19" t="s">
        <v>196</v>
      </c>
      <c r="BM490" s="148" t="s">
        <v>992</v>
      </c>
    </row>
    <row r="491" spans="1:65" s="12" customFormat="1" ht="25.9" customHeight="1">
      <c r="B491" s="123"/>
      <c r="D491" s="124" t="s">
        <v>68</v>
      </c>
      <c r="E491" s="125" t="s">
        <v>993</v>
      </c>
      <c r="F491" s="125" t="s">
        <v>994</v>
      </c>
      <c r="I491" s="126"/>
      <c r="J491" s="127">
        <f>BK491</f>
        <v>0</v>
      </c>
      <c r="L491" s="123"/>
      <c r="M491" s="128"/>
      <c r="N491" s="129"/>
      <c r="O491" s="129"/>
      <c r="P491" s="130">
        <f>SUM(P492:P494)</f>
        <v>0</v>
      </c>
      <c r="Q491" s="129"/>
      <c r="R491" s="130">
        <f>SUM(R492:R494)</f>
        <v>0</v>
      </c>
      <c r="S491" s="129"/>
      <c r="T491" s="131">
        <f>SUM(T492:T494)</f>
        <v>0</v>
      </c>
      <c r="AR491" s="124" t="s">
        <v>158</v>
      </c>
      <c r="AT491" s="132" t="s">
        <v>68</v>
      </c>
      <c r="AU491" s="132" t="s">
        <v>69</v>
      </c>
      <c r="AY491" s="124" t="s">
        <v>151</v>
      </c>
      <c r="BK491" s="133">
        <f>SUM(BK492:BK494)</f>
        <v>0</v>
      </c>
    </row>
    <row r="492" spans="1:65" s="2" customFormat="1" ht="24.2" customHeight="1">
      <c r="A492" s="34"/>
      <c r="B492" s="136"/>
      <c r="C492" s="137" t="s">
        <v>995</v>
      </c>
      <c r="D492" s="137" t="s">
        <v>154</v>
      </c>
      <c r="E492" s="138" t="s">
        <v>996</v>
      </c>
      <c r="F492" s="139" t="s">
        <v>997</v>
      </c>
      <c r="G492" s="140" t="s">
        <v>998</v>
      </c>
      <c r="H492" s="141">
        <v>2</v>
      </c>
      <c r="I492" s="142"/>
      <c r="J492" s="143">
        <f>ROUND(I492*H492,2)</f>
        <v>0</v>
      </c>
      <c r="K492" s="139" t="s">
        <v>1236</v>
      </c>
      <c r="L492" s="35"/>
      <c r="M492" s="144" t="s">
        <v>3</v>
      </c>
      <c r="N492" s="145" t="s">
        <v>40</v>
      </c>
      <c r="O492" s="55"/>
      <c r="P492" s="146">
        <f>O492*H492</f>
        <v>0</v>
      </c>
      <c r="Q492" s="146">
        <v>0</v>
      </c>
      <c r="R492" s="146">
        <f>Q492*H492</f>
        <v>0</v>
      </c>
      <c r="S492" s="146">
        <v>0</v>
      </c>
      <c r="T492" s="147">
        <f>S492*H492</f>
        <v>0</v>
      </c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R492" s="148" t="s">
        <v>999</v>
      </c>
      <c r="AT492" s="148" t="s">
        <v>154</v>
      </c>
      <c r="AU492" s="148" t="s">
        <v>77</v>
      </c>
      <c r="AY492" s="19" t="s">
        <v>151</v>
      </c>
      <c r="BE492" s="149">
        <f>IF(N492="základní",J492,0)</f>
        <v>0</v>
      </c>
      <c r="BF492" s="149">
        <f>IF(N492="snížená",J492,0)</f>
        <v>0</v>
      </c>
      <c r="BG492" s="149">
        <f>IF(N492="zákl. přenesená",J492,0)</f>
        <v>0</v>
      </c>
      <c r="BH492" s="149">
        <f>IF(N492="sníž. přenesená",J492,0)</f>
        <v>0</v>
      </c>
      <c r="BI492" s="149">
        <f>IF(N492="nulová",J492,0)</f>
        <v>0</v>
      </c>
      <c r="BJ492" s="19" t="s">
        <v>77</v>
      </c>
      <c r="BK492" s="149">
        <f>ROUND(I492*H492,2)</f>
        <v>0</v>
      </c>
      <c r="BL492" s="19" t="s">
        <v>999</v>
      </c>
      <c r="BM492" s="148" t="s">
        <v>1000</v>
      </c>
    </row>
    <row r="493" spans="1:65" s="2" customFormat="1">
      <c r="A493" s="34"/>
      <c r="B493" s="35"/>
      <c r="C493" s="34"/>
      <c r="D493" s="150" t="s">
        <v>160</v>
      </c>
      <c r="E493" s="34"/>
      <c r="F493" s="151" t="s">
        <v>1001</v>
      </c>
      <c r="G493" s="34"/>
      <c r="H493" s="34"/>
      <c r="I493" s="152"/>
      <c r="J493" s="34"/>
      <c r="K493" s="34"/>
      <c r="L493" s="35"/>
      <c r="M493" s="153"/>
      <c r="N493" s="154"/>
      <c r="O493" s="55"/>
      <c r="P493" s="55"/>
      <c r="Q493" s="55"/>
      <c r="R493" s="55"/>
      <c r="S493" s="55"/>
      <c r="T493" s="56"/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T493" s="19" t="s">
        <v>160</v>
      </c>
      <c r="AU493" s="19" t="s">
        <v>77</v>
      </c>
    </row>
    <row r="494" spans="1:65" s="13" customFormat="1">
      <c r="B494" s="155"/>
      <c r="D494" s="156" t="s">
        <v>162</v>
      </c>
      <c r="E494" s="157" t="s">
        <v>3</v>
      </c>
      <c r="F494" s="158" t="s">
        <v>1002</v>
      </c>
      <c r="H494" s="159">
        <v>2</v>
      </c>
      <c r="I494" s="160"/>
      <c r="L494" s="155"/>
      <c r="M494" s="161"/>
      <c r="N494" s="162"/>
      <c r="O494" s="162"/>
      <c r="P494" s="162"/>
      <c r="Q494" s="162"/>
      <c r="R494" s="162"/>
      <c r="S494" s="162"/>
      <c r="T494" s="163"/>
      <c r="AT494" s="157" t="s">
        <v>162</v>
      </c>
      <c r="AU494" s="157" t="s">
        <v>77</v>
      </c>
      <c r="AV494" s="13" t="s">
        <v>79</v>
      </c>
      <c r="AW494" s="13" t="s">
        <v>31</v>
      </c>
      <c r="AX494" s="13" t="s">
        <v>77</v>
      </c>
      <c r="AY494" s="157" t="s">
        <v>151</v>
      </c>
    </row>
    <row r="495" spans="1:65" s="12" customFormat="1" ht="25.9" customHeight="1">
      <c r="B495" s="123"/>
      <c r="D495" s="124" t="s">
        <v>68</v>
      </c>
      <c r="E495" s="125" t="s">
        <v>1003</v>
      </c>
      <c r="F495" s="125" t="s">
        <v>1004</v>
      </c>
      <c r="I495" s="126"/>
      <c r="J495" s="127">
        <f>BK495</f>
        <v>0</v>
      </c>
      <c r="L495" s="123"/>
      <c r="M495" s="128"/>
      <c r="N495" s="129"/>
      <c r="O495" s="129"/>
      <c r="P495" s="130">
        <f>SUM(P496:P497)</f>
        <v>0</v>
      </c>
      <c r="Q495" s="129"/>
      <c r="R495" s="130">
        <f>SUM(R496:R497)</f>
        <v>0</v>
      </c>
      <c r="S495" s="129"/>
      <c r="T495" s="131">
        <f>SUM(T496:T497)</f>
        <v>0</v>
      </c>
      <c r="AR495" s="124" t="s">
        <v>178</v>
      </c>
      <c r="AT495" s="132" t="s">
        <v>68</v>
      </c>
      <c r="AU495" s="132" t="s">
        <v>69</v>
      </c>
      <c r="AY495" s="124" t="s">
        <v>151</v>
      </c>
      <c r="BK495" s="133">
        <f>SUM(BK496:BK497)</f>
        <v>0</v>
      </c>
    </row>
    <row r="496" spans="1:65" s="2" customFormat="1" ht="16.5" customHeight="1">
      <c r="A496" s="34"/>
      <c r="B496" s="136"/>
      <c r="C496" s="137" t="s">
        <v>1005</v>
      </c>
      <c r="D496" s="137" t="s">
        <v>154</v>
      </c>
      <c r="E496" s="138" t="s">
        <v>1006</v>
      </c>
      <c r="F496" s="139" t="s">
        <v>1007</v>
      </c>
      <c r="G496" s="140" t="s">
        <v>555</v>
      </c>
      <c r="H496" s="141">
        <v>1</v>
      </c>
      <c r="I496" s="142"/>
      <c r="J496" s="143">
        <f>ROUND(I496*H496,2)</f>
        <v>0</v>
      </c>
      <c r="K496" s="139" t="s">
        <v>418</v>
      </c>
      <c r="L496" s="35"/>
      <c r="M496" s="144" t="s">
        <v>3</v>
      </c>
      <c r="N496" s="145" t="s">
        <v>40</v>
      </c>
      <c r="O496" s="55"/>
      <c r="P496" s="146">
        <f>O496*H496</f>
        <v>0</v>
      </c>
      <c r="Q496" s="146">
        <v>0</v>
      </c>
      <c r="R496" s="146">
        <f>Q496*H496</f>
        <v>0</v>
      </c>
      <c r="S496" s="146">
        <v>0</v>
      </c>
      <c r="T496" s="147">
        <f>S496*H496</f>
        <v>0</v>
      </c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R496" s="148" t="s">
        <v>158</v>
      </c>
      <c r="AT496" s="148" t="s">
        <v>154</v>
      </c>
      <c r="AU496" s="148" t="s">
        <v>77</v>
      </c>
      <c r="AY496" s="19" t="s">
        <v>151</v>
      </c>
      <c r="BE496" s="149">
        <f>IF(N496="základní",J496,0)</f>
        <v>0</v>
      </c>
      <c r="BF496" s="149">
        <f>IF(N496="snížená",J496,0)</f>
        <v>0</v>
      </c>
      <c r="BG496" s="149">
        <f>IF(N496="zákl. přenesená",J496,0)</f>
        <v>0</v>
      </c>
      <c r="BH496" s="149">
        <f>IF(N496="sníž. přenesená",J496,0)</f>
        <v>0</v>
      </c>
      <c r="BI496" s="149">
        <f>IF(N496="nulová",J496,0)</f>
        <v>0</v>
      </c>
      <c r="BJ496" s="19" t="s">
        <v>77</v>
      </c>
      <c r="BK496" s="149">
        <f>ROUND(I496*H496,2)</f>
        <v>0</v>
      </c>
      <c r="BL496" s="19" t="s">
        <v>158</v>
      </c>
      <c r="BM496" s="148" t="s">
        <v>1008</v>
      </c>
    </row>
    <row r="497" spans="1:65" s="2" customFormat="1" ht="37.9" customHeight="1">
      <c r="A497" s="34"/>
      <c r="B497" s="136"/>
      <c r="C497" s="137" t="s">
        <v>1009</v>
      </c>
      <c r="D497" s="137" t="s">
        <v>154</v>
      </c>
      <c r="E497" s="138" t="s">
        <v>1010</v>
      </c>
      <c r="F497" s="139" t="s">
        <v>1011</v>
      </c>
      <c r="G497" s="140" t="s">
        <v>555</v>
      </c>
      <c r="H497" s="141">
        <v>1</v>
      </c>
      <c r="I497" s="142"/>
      <c r="J497" s="143">
        <f>ROUND(I497*H497,2)</f>
        <v>0</v>
      </c>
      <c r="K497" s="139" t="s">
        <v>418</v>
      </c>
      <c r="L497" s="35"/>
      <c r="M497" s="190" t="s">
        <v>3</v>
      </c>
      <c r="N497" s="191" t="s">
        <v>40</v>
      </c>
      <c r="O497" s="192"/>
      <c r="P497" s="193">
        <f>O497*H497</f>
        <v>0</v>
      </c>
      <c r="Q497" s="193">
        <v>0</v>
      </c>
      <c r="R497" s="193">
        <f>Q497*H497</f>
        <v>0</v>
      </c>
      <c r="S497" s="193">
        <v>0</v>
      </c>
      <c r="T497" s="194">
        <f>S497*H497</f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148" t="s">
        <v>158</v>
      </c>
      <c r="AT497" s="148" t="s">
        <v>154</v>
      </c>
      <c r="AU497" s="148" t="s">
        <v>77</v>
      </c>
      <c r="AY497" s="19" t="s">
        <v>151</v>
      </c>
      <c r="BE497" s="149">
        <f>IF(N497="základní",J497,0)</f>
        <v>0</v>
      </c>
      <c r="BF497" s="149">
        <f>IF(N497="snížená",J497,0)</f>
        <v>0</v>
      </c>
      <c r="BG497" s="149">
        <f>IF(N497="zákl. přenesená",J497,0)</f>
        <v>0</v>
      </c>
      <c r="BH497" s="149">
        <f>IF(N497="sníž. přenesená",J497,0)</f>
        <v>0</v>
      </c>
      <c r="BI497" s="149">
        <f>IF(N497="nulová",J497,0)</f>
        <v>0</v>
      </c>
      <c r="BJ497" s="19" t="s">
        <v>77</v>
      </c>
      <c r="BK497" s="149">
        <f>ROUND(I497*H497,2)</f>
        <v>0</v>
      </c>
      <c r="BL497" s="19" t="s">
        <v>158</v>
      </c>
      <c r="BM497" s="148" t="s">
        <v>1012</v>
      </c>
    </row>
    <row r="498" spans="1:65" s="2" customFormat="1" ht="6.95" customHeight="1">
      <c r="A498" s="34"/>
      <c r="B498" s="44"/>
      <c r="C498" s="45"/>
      <c r="D498" s="45"/>
      <c r="E498" s="45"/>
      <c r="F498" s="45"/>
      <c r="G498" s="45"/>
      <c r="H498" s="45"/>
      <c r="I498" s="45"/>
      <c r="J498" s="45"/>
      <c r="K498" s="45"/>
      <c r="L498" s="35"/>
      <c r="M498" s="34"/>
      <c r="O498" s="34"/>
      <c r="P498" s="34"/>
      <c r="Q498" s="34"/>
      <c r="R498" s="34"/>
      <c r="S498" s="34"/>
      <c r="T498" s="34"/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</row>
  </sheetData>
  <autoFilter ref="C112:K497" xr:uid="{00000000-0009-0000-0000-000001000000}"/>
  <mergeCells count="9">
    <mergeCell ref="E50:H50"/>
    <mergeCell ref="E103:H103"/>
    <mergeCell ref="E105:H105"/>
    <mergeCell ref="L2:V2"/>
    <mergeCell ref="E7:H7"/>
    <mergeCell ref="E9:H9"/>
    <mergeCell ref="E18:H18"/>
    <mergeCell ref="E27:H27"/>
    <mergeCell ref="E48:H48"/>
  </mergeCells>
  <hyperlinks>
    <hyperlink ref="F117" r:id="rId1" xr:uid="{00000000-0004-0000-0100-000000000000}"/>
    <hyperlink ref="F121" r:id="rId2" xr:uid="{00000000-0004-0000-0100-000001000000}"/>
    <hyperlink ref="F124" r:id="rId3" xr:uid="{00000000-0004-0000-0100-000002000000}"/>
    <hyperlink ref="F127" r:id="rId4" xr:uid="{00000000-0004-0000-0100-000003000000}"/>
    <hyperlink ref="F130" r:id="rId5" xr:uid="{00000000-0004-0000-0100-000004000000}"/>
    <hyperlink ref="F134" r:id="rId6" xr:uid="{00000000-0004-0000-0100-000005000000}"/>
    <hyperlink ref="F136" r:id="rId7" xr:uid="{00000000-0004-0000-0100-000006000000}"/>
    <hyperlink ref="F139" r:id="rId8" xr:uid="{00000000-0004-0000-0100-000007000000}"/>
    <hyperlink ref="F141" r:id="rId9" xr:uid="{00000000-0004-0000-0100-000008000000}"/>
    <hyperlink ref="F143" r:id="rId10" xr:uid="{00000000-0004-0000-0100-000009000000}"/>
    <hyperlink ref="F145" r:id="rId11" xr:uid="{00000000-0004-0000-0100-00000A000000}"/>
    <hyperlink ref="F147" r:id="rId12" xr:uid="{00000000-0004-0000-0100-00000B000000}"/>
    <hyperlink ref="F152" r:id="rId13" xr:uid="{00000000-0004-0000-0100-00000C000000}"/>
    <hyperlink ref="F155" r:id="rId14" xr:uid="{00000000-0004-0000-0100-00000D000000}"/>
    <hyperlink ref="F158" r:id="rId15" xr:uid="{00000000-0004-0000-0100-00000E000000}"/>
    <hyperlink ref="F160" r:id="rId16" xr:uid="{00000000-0004-0000-0100-00000F000000}"/>
    <hyperlink ref="F162" r:id="rId17" xr:uid="{00000000-0004-0000-0100-000010000000}"/>
    <hyperlink ref="F164" r:id="rId18" xr:uid="{00000000-0004-0000-0100-000011000000}"/>
    <hyperlink ref="F166" r:id="rId19" xr:uid="{00000000-0004-0000-0100-000012000000}"/>
    <hyperlink ref="F168" r:id="rId20" xr:uid="{00000000-0004-0000-0100-000013000000}"/>
    <hyperlink ref="F170" r:id="rId21" xr:uid="{00000000-0004-0000-0100-000014000000}"/>
    <hyperlink ref="F173" r:id="rId22" xr:uid="{00000000-0004-0000-0100-000015000000}"/>
    <hyperlink ref="F176" r:id="rId23" xr:uid="{00000000-0004-0000-0100-000016000000}"/>
    <hyperlink ref="F179" r:id="rId24" xr:uid="{00000000-0004-0000-0100-000017000000}"/>
    <hyperlink ref="F182" r:id="rId25" xr:uid="{00000000-0004-0000-0100-000018000000}"/>
    <hyperlink ref="F185" r:id="rId26" xr:uid="{00000000-0004-0000-0100-000019000000}"/>
    <hyperlink ref="F189" r:id="rId27" xr:uid="{00000000-0004-0000-0100-00001A000000}"/>
    <hyperlink ref="F193" r:id="rId28" xr:uid="{00000000-0004-0000-0100-00001B000000}"/>
    <hyperlink ref="F195" r:id="rId29" xr:uid="{00000000-0004-0000-0100-00001C000000}"/>
    <hyperlink ref="F197" r:id="rId30" xr:uid="{00000000-0004-0000-0100-00001D000000}"/>
    <hyperlink ref="F200" r:id="rId31" xr:uid="{00000000-0004-0000-0100-00001E000000}"/>
    <hyperlink ref="F204" r:id="rId32" xr:uid="{00000000-0004-0000-0100-00001F000000}"/>
    <hyperlink ref="F210" r:id="rId33" xr:uid="{00000000-0004-0000-0100-000020000000}"/>
    <hyperlink ref="F215" r:id="rId34" xr:uid="{00000000-0004-0000-0100-000021000000}"/>
    <hyperlink ref="F219" r:id="rId35" xr:uid="{00000000-0004-0000-0100-000022000000}"/>
    <hyperlink ref="F225" r:id="rId36" xr:uid="{00000000-0004-0000-0100-000023000000}"/>
    <hyperlink ref="F229" r:id="rId37" xr:uid="{00000000-0004-0000-0100-000024000000}"/>
    <hyperlink ref="F233" r:id="rId38" xr:uid="{00000000-0004-0000-0100-000025000000}"/>
    <hyperlink ref="F235" r:id="rId39" xr:uid="{00000000-0004-0000-0100-000026000000}"/>
    <hyperlink ref="F237" r:id="rId40" xr:uid="{00000000-0004-0000-0100-000027000000}"/>
    <hyperlink ref="F240" r:id="rId41" xr:uid="{00000000-0004-0000-0100-000028000000}"/>
    <hyperlink ref="F243" r:id="rId42" xr:uid="{00000000-0004-0000-0100-000029000000}"/>
    <hyperlink ref="F245" r:id="rId43" xr:uid="{00000000-0004-0000-0100-00002A000000}"/>
    <hyperlink ref="F249" r:id="rId44" xr:uid="{00000000-0004-0000-0100-00002B000000}"/>
    <hyperlink ref="F251" r:id="rId45" xr:uid="{00000000-0004-0000-0100-00002C000000}"/>
    <hyperlink ref="F254" r:id="rId46" xr:uid="{00000000-0004-0000-0100-00002D000000}"/>
    <hyperlink ref="F256" r:id="rId47" xr:uid="{00000000-0004-0000-0100-00002E000000}"/>
    <hyperlink ref="F258" r:id="rId48" xr:uid="{00000000-0004-0000-0100-00002F000000}"/>
    <hyperlink ref="F261" r:id="rId49" xr:uid="{00000000-0004-0000-0100-000030000000}"/>
    <hyperlink ref="F264" r:id="rId50" xr:uid="{00000000-0004-0000-0100-000031000000}"/>
    <hyperlink ref="F267" r:id="rId51" xr:uid="{00000000-0004-0000-0100-000032000000}"/>
    <hyperlink ref="F269" r:id="rId52" xr:uid="{00000000-0004-0000-0100-000033000000}"/>
    <hyperlink ref="F271" r:id="rId53" xr:uid="{00000000-0004-0000-0100-000034000000}"/>
    <hyperlink ref="F273" r:id="rId54" xr:uid="{00000000-0004-0000-0100-000035000000}"/>
    <hyperlink ref="F276" r:id="rId55" xr:uid="{00000000-0004-0000-0100-000036000000}"/>
    <hyperlink ref="F279" r:id="rId56" xr:uid="{00000000-0004-0000-0100-000037000000}"/>
    <hyperlink ref="F282" r:id="rId57" xr:uid="{00000000-0004-0000-0100-000038000000}"/>
    <hyperlink ref="F285" r:id="rId58" xr:uid="{00000000-0004-0000-0100-000039000000}"/>
    <hyperlink ref="F288" r:id="rId59" xr:uid="{00000000-0004-0000-0100-00003A000000}"/>
    <hyperlink ref="F291" r:id="rId60" xr:uid="{00000000-0004-0000-0100-00003B000000}"/>
    <hyperlink ref="F297" r:id="rId61" xr:uid="{00000000-0004-0000-0100-00003C000000}"/>
    <hyperlink ref="F300" r:id="rId62" xr:uid="{00000000-0004-0000-0100-00003D000000}"/>
    <hyperlink ref="F303" r:id="rId63" xr:uid="{00000000-0004-0000-0100-00003E000000}"/>
    <hyperlink ref="F306" r:id="rId64" xr:uid="{00000000-0004-0000-0100-00003F000000}"/>
    <hyperlink ref="F309" r:id="rId65" xr:uid="{00000000-0004-0000-0100-000040000000}"/>
    <hyperlink ref="F312" r:id="rId66" xr:uid="{00000000-0004-0000-0100-000041000000}"/>
    <hyperlink ref="F314" r:id="rId67" xr:uid="{00000000-0004-0000-0100-000042000000}"/>
    <hyperlink ref="F318" r:id="rId68" xr:uid="{00000000-0004-0000-0100-000043000000}"/>
    <hyperlink ref="F321" r:id="rId69" xr:uid="{00000000-0004-0000-0100-000044000000}"/>
    <hyperlink ref="F326" r:id="rId70" xr:uid="{00000000-0004-0000-0100-000045000000}"/>
    <hyperlink ref="F332" r:id="rId71" xr:uid="{00000000-0004-0000-0100-000046000000}"/>
    <hyperlink ref="F335" r:id="rId72" xr:uid="{00000000-0004-0000-0100-000047000000}"/>
    <hyperlink ref="F339" r:id="rId73" xr:uid="{00000000-0004-0000-0100-000048000000}"/>
    <hyperlink ref="F342" r:id="rId74" xr:uid="{00000000-0004-0000-0100-000049000000}"/>
    <hyperlink ref="F346" r:id="rId75" xr:uid="{00000000-0004-0000-0100-00004A000000}"/>
    <hyperlink ref="F348" r:id="rId76" xr:uid="{00000000-0004-0000-0100-00004B000000}"/>
    <hyperlink ref="F351" r:id="rId77" xr:uid="{00000000-0004-0000-0100-00004C000000}"/>
    <hyperlink ref="F354" r:id="rId78" xr:uid="{00000000-0004-0000-0100-00004D000000}"/>
    <hyperlink ref="F358" r:id="rId79" xr:uid="{00000000-0004-0000-0100-00004E000000}"/>
    <hyperlink ref="F361" r:id="rId80" xr:uid="{00000000-0004-0000-0100-00004F000000}"/>
    <hyperlink ref="F365" r:id="rId81" xr:uid="{00000000-0004-0000-0100-000050000000}"/>
    <hyperlink ref="F368" r:id="rId82" xr:uid="{00000000-0004-0000-0100-000051000000}"/>
    <hyperlink ref="F371" r:id="rId83" xr:uid="{00000000-0004-0000-0100-000052000000}"/>
    <hyperlink ref="F376" r:id="rId84" xr:uid="{00000000-0004-0000-0100-000053000000}"/>
    <hyperlink ref="F379" r:id="rId85" xr:uid="{00000000-0004-0000-0100-000054000000}"/>
    <hyperlink ref="F382" r:id="rId86" xr:uid="{00000000-0004-0000-0100-000055000000}"/>
    <hyperlink ref="F388" r:id="rId87" xr:uid="{00000000-0004-0000-0100-000056000000}"/>
    <hyperlink ref="F395" r:id="rId88" xr:uid="{00000000-0004-0000-0100-000057000000}"/>
    <hyperlink ref="F398" r:id="rId89" xr:uid="{00000000-0004-0000-0100-000058000000}"/>
    <hyperlink ref="F402" r:id="rId90" xr:uid="{00000000-0004-0000-0100-000059000000}"/>
    <hyperlink ref="F405" r:id="rId91" xr:uid="{00000000-0004-0000-0100-00005A000000}"/>
    <hyperlink ref="F412" r:id="rId92" xr:uid="{00000000-0004-0000-0100-00005B000000}"/>
    <hyperlink ref="F417" r:id="rId93" xr:uid="{00000000-0004-0000-0100-00005C000000}"/>
    <hyperlink ref="F423" r:id="rId94" xr:uid="{00000000-0004-0000-0100-00005D000000}"/>
    <hyperlink ref="F426" r:id="rId95" xr:uid="{00000000-0004-0000-0100-00005E000000}"/>
    <hyperlink ref="F429" r:id="rId96" xr:uid="{00000000-0004-0000-0100-00005F000000}"/>
    <hyperlink ref="F434" r:id="rId97" xr:uid="{00000000-0004-0000-0100-000060000000}"/>
    <hyperlink ref="F437" r:id="rId98" xr:uid="{00000000-0004-0000-0100-000061000000}"/>
    <hyperlink ref="F440" r:id="rId99" xr:uid="{00000000-0004-0000-0100-000062000000}"/>
    <hyperlink ref="F443" r:id="rId100" xr:uid="{00000000-0004-0000-0100-000063000000}"/>
    <hyperlink ref="F445" r:id="rId101" xr:uid="{00000000-0004-0000-0100-000064000000}"/>
    <hyperlink ref="F449" r:id="rId102" xr:uid="{00000000-0004-0000-0100-000065000000}"/>
    <hyperlink ref="F451" r:id="rId103" xr:uid="{00000000-0004-0000-0100-000066000000}"/>
    <hyperlink ref="F454" r:id="rId104" xr:uid="{00000000-0004-0000-0100-000067000000}"/>
    <hyperlink ref="F457" r:id="rId105" xr:uid="{00000000-0004-0000-0100-000068000000}"/>
    <hyperlink ref="F461" r:id="rId106" xr:uid="{00000000-0004-0000-0100-000069000000}"/>
    <hyperlink ref="F466" r:id="rId107" xr:uid="{00000000-0004-0000-0100-00006A000000}"/>
    <hyperlink ref="F472" r:id="rId108" xr:uid="{00000000-0004-0000-0100-00006B000000}"/>
    <hyperlink ref="F476" r:id="rId109" xr:uid="{00000000-0004-0000-0100-00006C000000}"/>
    <hyperlink ref="F482" r:id="rId110" xr:uid="{00000000-0004-0000-0100-00006D000000}"/>
    <hyperlink ref="F486" r:id="rId111" xr:uid="{00000000-0004-0000-0100-00006E000000}"/>
    <hyperlink ref="F489" r:id="rId112" xr:uid="{00000000-0004-0000-0100-00006F000000}"/>
    <hyperlink ref="F493" r:id="rId113" xr:uid="{00000000-0004-0000-0100-00007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20"/>
      <c r="C3" s="21"/>
      <c r="D3" s="21"/>
      <c r="E3" s="21"/>
      <c r="F3" s="21"/>
      <c r="G3" s="21"/>
      <c r="H3" s="22"/>
    </row>
    <row r="4" spans="1:8" s="1" customFormat="1" ht="24.95" customHeight="1">
      <c r="B4" s="22"/>
      <c r="C4" s="23" t="s">
        <v>1013</v>
      </c>
      <c r="H4" s="22"/>
    </row>
    <row r="5" spans="1:8" s="1" customFormat="1" ht="12" customHeight="1">
      <c r="B5" s="22"/>
      <c r="C5" s="26" t="s">
        <v>14</v>
      </c>
      <c r="D5" s="324" t="s">
        <v>15</v>
      </c>
      <c r="E5" s="291"/>
      <c r="F5" s="291"/>
      <c r="H5" s="22"/>
    </row>
    <row r="6" spans="1:8" s="1" customFormat="1" ht="36.950000000000003" customHeight="1">
      <c r="B6" s="22"/>
      <c r="C6" s="28" t="s">
        <v>17</v>
      </c>
      <c r="D6" s="321" t="s">
        <v>18</v>
      </c>
      <c r="E6" s="291"/>
      <c r="F6" s="291"/>
      <c r="H6" s="22"/>
    </row>
    <row r="7" spans="1:8" s="1" customFormat="1" ht="16.5" customHeight="1">
      <c r="B7" s="22"/>
      <c r="C7" s="29" t="s">
        <v>23</v>
      </c>
      <c r="D7" s="52" t="str">
        <f>'Rekapitulace stavby'!AN8</f>
        <v>1. 4. 2025</v>
      </c>
      <c r="H7" s="22"/>
    </row>
    <row r="8" spans="1:8" s="2" customFormat="1" ht="10.9" customHeight="1">
      <c r="A8" s="34"/>
      <c r="B8" s="35"/>
      <c r="C8" s="34"/>
      <c r="D8" s="34"/>
      <c r="E8" s="34"/>
      <c r="F8" s="34"/>
      <c r="G8" s="34"/>
      <c r="H8" s="35"/>
    </row>
    <row r="9" spans="1:8" s="11" customFormat="1" ht="29.25" customHeight="1">
      <c r="A9" s="113"/>
      <c r="B9" s="114"/>
      <c r="C9" s="115" t="s">
        <v>50</v>
      </c>
      <c r="D9" s="116" t="s">
        <v>51</v>
      </c>
      <c r="E9" s="116" t="s">
        <v>138</v>
      </c>
      <c r="F9" s="117" t="s">
        <v>1014</v>
      </c>
      <c r="G9" s="113"/>
      <c r="H9" s="114"/>
    </row>
    <row r="10" spans="1:8" s="2" customFormat="1" ht="26.45" customHeight="1">
      <c r="A10" s="34"/>
      <c r="B10" s="35"/>
      <c r="C10" s="195" t="s">
        <v>74</v>
      </c>
      <c r="D10" s="195" t="s">
        <v>75</v>
      </c>
      <c r="E10" s="34"/>
      <c r="F10" s="34"/>
      <c r="G10" s="34"/>
      <c r="H10" s="35"/>
    </row>
    <row r="11" spans="1:8" s="2" customFormat="1" ht="16.899999999999999" customHeight="1">
      <c r="A11" s="34"/>
      <c r="B11" s="35"/>
      <c r="C11" s="196" t="s">
        <v>85</v>
      </c>
      <c r="D11" s="197" t="s">
        <v>86</v>
      </c>
      <c r="E11" s="198" t="s">
        <v>82</v>
      </c>
      <c r="F11" s="199">
        <v>4.7880000000000003</v>
      </c>
      <c r="G11" s="34"/>
      <c r="H11" s="35"/>
    </row>
    <row r="12" spans="1:8" s="2" customFormat="1" ht="16.899999999999999" customHeight="1">
      <c r="A12" s="34"/>
      <c r="B12" s="35"/>
      <c r="C12" s="200" t="s">
        <v>3</v>
      </c>
      <c r="D12" s="200" t="s">
        <v>1015</v>
      </c>
      <c r="E12" s="19" t="s">
        <v>3</v>
      </c>
      <c r="F12" s="201">
        <v>4.7</v>
      </c>
      <c r="G12" s="34"/>
      <c r="H12" s="35"/>
    </row>
    <row r="13" spans="1:8" s="2" customFormat="1" ht="16.899999999999999" customHeight="1">
      <c r="A13" s="34"/>
      <c r="B13" s="35"/>
      <c r="C13" s="200" t="s">
        <v>3</v>
      </c>
      <c r="D13" s="200" t="s">
        <v>1016</v>
      </c>
      <c r="E13" s="19" t="s">
        <v>3</v>
      </c>
      <c r="F13" s="201">
        <v>8.7999999999999995E-2</v>
      </c>
      <c r="G13" s="34"/>
      <c r="H13" s="35"/>
    </row>
    <row r="14" spans="1:8" s="2" customFormat="1" ht="16.899999999999999" customHeight="1">
      <c r="A14" s="34"/>
      <c r="B14" s="35"/>
      <c r="C14" s="200" t="s">
        <v>3</v>
      </c>
      <c r="D14" s="200" t="s">
        <v>164</v>
      </c>
      <c r="E14" s="19" t="s">
        <v>3</v>
      </c>
      <c r="F14" s="201">
        <v>4.7880000000000003</v>
      </c>
      <c r="G14" s="34"/>
      <c r="H14" s="35"/>
    </row>
    <row r="15" spans="1:8" s="2" customFormat="1" ht="16.899999999999999" customHeight="1">
      <c r="A15" s="34"/>
      <c r="B15" s="35"/>
      <c r="C15" s="202" t="s">
        <v>1017</v>
      </c>
      <c r="D15" s="34"/>
      <c r="E15" s="34"/>
      <c r="F15" s="34"/>
      <c r="G15" s="34"/>
      <c r="H15" s="35"/>
    </row>
    <row r="16" spans="1:8" s="2" customFormat="1" ht="22.5">
      <c r="A16" s="34"/>
      <c r="B16" s="35"/>
      <c r="C16" s="200" t="s">
        <v>619</v>
      </c>
      <c r="D16" s="200" t="s">
        <v>1018</v>
      </c>
      <c r="E16" s="19" t="s">
        <v>82</v>
      </c>
      <c r="F16" s="201">
        <v>4.7880000000000003</v>
      </c>
      <c r="G16" s="34"/>
      <c r="H16" s="35"/>
    </row>
    <row r="17" spans="1:8" s="2" customFormat="1" ht="16.899999999999999" customHeight="1">
      <c r="A17" s="34"/>
      <c r="B17" s="35"/>
      <c r="C17" s="200" t="s">
        <v>275</v>
      </c>
      <c r="D17" s="200" t="s">
        <v>1019</v>
      </c>
      <c r="E17" s="19" t="s">
        <v>82</v>
      </c>
      <c r="F17" s="201">
        <v>4.7880000000000003</v>
      </c>
      <c r="G17" s="34"/>
      <c r="H17" s="35"/>
    </row>
    <row r="18" spans="1:8" s="2" customFormat="1" ht="16.899999999999999" customHeight="1">
      <c r="A18" s="34"/>
      <c r="B18" s="35"/>
      <c r="C18" s="200" t="s">
        <v>280</v>
      </c>
      <c r="D18" s="200" t="s">
        <v>1020</v>
      </c>
      <c r="E18" s="19" t="s">
        <v>82</v>
      </c>
      <c r="F18" s="201">
        <v>4.7880000000000003</v>
      </c>
      <c r="G18" s="34"/>
      <c r="H18" s="35"/>
    </row>
    <row r="19" spans="1:8" s="2" customFormat="1" ht="16.899999999999999" customHeight="1">
      <c r="A19" s="34"/>
      <c r="B19" s="35"/>
      <c r="C19" s="200" t="s">
        <v>698</v>
      </c>
      <c r="D19" s="200" t="s">
        <v>1021</v>
      </c>
      <c r="E19" s="19" t="s">
        <v>82</v>
      </c>
      <c r="F19" s="201">
        <v>4.7880000000000003</v>
      </c>
      <c r="G19" s="34"/>
      <c r="H19" s="35"/>
    </row>
    <row r="20" spans="1:8" s="2" customFormat="1" ht="16.899999999999999" customHeight="1">
      <c r="A20" s="34"/>
      <c r="B20" s="35"/>
      <c r="C20" s="200" t="s">
        <v>718</v>
      </c>
      <c r="D20" s="200" t="s">
        <v>1022</v>
      </c>
      <c r="E20" s="19" t="s">
        <v>82</v>
      </c>
      <c r="F20" s="201">
        <v>4.7880000000000003</v>
      </c>
      <c r="G20" s="34"/>
      <c r="H20" s="35"/>
    </row>
    <row r="21" spans="1:8" s="2" customFormat="1" ht="22.5">
      <c r="A21" s="34"/>
      <c r="B21" s="35"/>
      <c r="C21" s="200" t="s">
        <v>703</v>
      </c>
      <c r="D21" s="200" t="s">
        <v>1023</v>
      </c>
      <c r="E21" s="19" t="s">
        <v>82</v>
      </c>
      <c r="F21" s="201">
        <v>4.7880000000000003</v>
      </c>
      <c r="G21" s="34"/>
      <c r="H21" s="35"/>
    </row>
    <row r="22" spans="1:8" s="2" customFormat="1" ht="22.5">
      <c r="A22" s="34"/>
      <c r="B22" s="35"/>
      <c r="C22" s="200" t="s">
        <v>713</v>
      </c>
      <c r="D22" s="200" t="s">
        <v>1024</v>
      </c>
      <c r="E22" s="19" t="s">
        <v>82</v>
      </c>
      <c r="F22" s="201">
        <v>4.7880000000000003</v>
      </c>
      <c r="G22" s="34"/>
      <c r="H22" s="35"/>
    </row>
    <row r="23" spans="1:8" s="2" customFormat="1" ht="16.899999999999999" customHeight="1">
      <c r="A23" s="34"/>
      <c r="B23" s="35"/>
      <c r="C23" s="200" t="s">
        <v>741</v>
      </c>
      <c r="D23" s="200" t="s">
        <v>1025</v>
      </c>
      <c r="E23" s="19" t="s">
        <v>82</v>
      </c>
      <c r="F23" s="201">
        <v>4.7880000000000003</v>
      </c>
      <c r="G23" s="34"/>
      <c r="H23" s="35"/>
    </row>
    <row r="24" spans="1:8" s="2" customFormat="1" ht="22.5">
      <c r="A24" s="34"/>
      <c r="B24" s="35"/>
      <c r="C24" s="200" t="s">
        <v>367</v>
      </c>
      <c r="D24" s="200" t="s">
        <v>1026</v>
      </c>
      <c r="E24" s="19" t="s">
        <v>82</v>
      </c>
      <c r="F24" s="201">
        <v>4.7880000000000003</v>
      </c>
      <c r="G24" s="34"/>
      <c r="H24" s="35"/>
    </row>
    <row r="25" spans="1:8" s="2" customFormat="1" ht="16.899999999999999" customHeight="1">
      <c r="A25" s="34"/>
      <c r="B25" s="35"/>
      <c r="C25" s="200" t="s">
        <v>359</v>
      </c>
      <c r="D25" s="200" t="s">
        <v>1027</v>
      </c>
      <c r="E25" s="19" t="s">
        <v>82</v>
      </c>
      <c r="F25" s="201">
        <v>19.788</v>
      </c>
      <c r="G25" s="34"/>
      <c r="H25" s="35"/>
    </row>
    <row r="26" spans="1:8" s="2" customFormat="1" ht="16.899999999999999" customHeight="1">
      <c r="A26" s="34"/>
      <c r="B26" s="35"/>
      <c r="C26" s="200" t="s">
        <v>169</v>
      </c>
      <c r="D26" s="200" t="s">
        <v>170</v>
      </c>
      <c r="E26" s="19" t="s">
        <v>82</v>
      </c>
      <c r="F26" s="201">
        <v>4.7880000000000003</v>
      </c>
      <c r="G26" s="34"/>
      <c r="H26" s="35"/>
    </row>
    <row r="27" spans="1:8" s="2" customFormat="1" ht="16.899999999999999" customHeight="1">
      <c r="A27" s="34"/>
      <c r="B27" s="35"/>
      <c r="C27" s="200" t="s">
        <v>165</v>
      </c>
      <c r="D27" s="200" t="s">
        <v>1028</v>
      </c>
      <c r="E27" s="19" t="s">
        <v>82</v>
      </c>
      <c r="F27" s="201">
        <v>4.7880000000000003</v>
      </c>
      <c r="G27" s="34"/>
      <c r="H27" s="35"/>
    </row>
    <row r="28" spans="1:8" s="2" customFormat="1" ht="16.899999999999999" customHeight="1">
      <c r="A28" s="34"/>
      <c r="B28" s="35"/>
      <c r="C28" s="196" t="s">
        <v>80</v>
      </c>
      <c r="D28" s="197" t="s">
        <v>81</v>
      </c>
      <c r="E28" s="198" t="s">
        <v>82</v>
      </c>
      <c r="F28" s="199">
        <v>27.225000000000001</v>
      </c>
      <c r="G28" s="34"/>
      <c r="H28" s="35"/>
    </row>
    <row r="29" spans="1:8" s="2" customFormat="1" ht="16.899999999999999" customHeight="1">
      <c r="A29" s="34"/>
      <c r="B29" s="35"/>
      <c r="C29" s="200" t="s">
        <v>3</v>
      </c>
      <c r="D29" s="200" t="s">
        <v>1029</v>
      </c>
      <c r="E29" s="19" t="s">
        <v>3</v>
      </c>
      <c r="F29" s="201">
        <v>31.466999999999999</v>
      </c>
      <c r="G29" s="34"/>
      <c r="H29" s="35"/>
    </row>
    <row r="30" spans="1:8" s="2" customFormat="1" ht="16.899999999999999" customHeight="1">
      <c r="A30" s="34"/>
      <c r="B30" s="35"/>
      <c r="C30" s="200" t="s">
        <v>3</v>
      </c>
      <c r="D30" s="200" t="s">
        <v>3</v>
      </c>
      <c r="E30" s="19" t="s">
        <v>3</v>
      </c>
      <c r="F30" s="201">
        <v>0</v>
      </c>
      <c r="G30" s="34"/>
      <c r="H30" s="35"/>
    </row>
    <row r="31" spans="1:8" s="2" customFormat="1" ht="16.899999999999999" customHeight="1">
      <c r="A31" s="34"/>
      <c r="B31" s="35"/>
      <c r="C31" s="200" t="s">
        <v>3</v>
      </c>
      <c r="D31" s="200" t="s">
        <v>1030</v>
      </c>
      <c r="E31" s="19" t="s">
        <v>3</v>
      </c>
      <c r="F31" s="201">
        <v>-4.242</v>
      </c>
      <c r="G31" s="34"/>
      <c r="H31" s="35"/>
    </row>
    <row r="32" spans="1:8" s="2" customFormat="1" ht="16.899999999999999" customHeight="1">
      <c r="A32" s="34"/>
      <c r="B32" s="35"/>
      <c r="C32" s="200" t="s">
        <v>3</v>
      </c>
      <c r="D32" s="200" t="s">
        <v>164</v>
      </c>
      <c r="E32" s="19" t="s">
        <v>3</v>
      </c>
      <c r="F32" s="201">
        <v>27.225000000000001</v>
      </c>
      <c r="G32" s="34"/>
      <c r="H32" s="35"/>
    </row>
    <row r="33" spans="1:8" s="2" customFormat="1" ht="16.899999999999999" customHeight="1">
      <c r="A33" s="34"/>
      <c r="B33" s="35"/>
      <c r="C33" s="202" t="s">
        <v>1017</v>
      </c>
      <c r="D33" s="34"/>
      <c r="E33" s="34"/>
      <c r="F33" s="34"/>
      <c r="G33" s="34"/>
      <c r="H33" s="35"/>
    </row>
    <row r="34" spans="1:8" s="2" customFormat="1" ht="22.5">
      <c r="A34" s="34"/>
      <c r="B34" s="35"/>
      <c r="C34" s="200" t="s">
        <v>345</v>
      </c>
      <c r="D34" s="200" t="s">
        <v>1031</v>
      </c>
      <c r="E34" s="19" t="s">
        <v>82</v>
      </c>
      <c r="F34" s="201">
        <v>5.4450000000000003</v>
      </c>
      <c r="G34" s="34"/>
      <c r="H34" s="35"/>
    </row>
    <row r="35" spans="1:8" s="2" customFormat="1" ht="16.899999999999999" customHeight="1">
      <c r="A35" s="34"/>
      <c r="B35" s="35"/>
      <c r="C35" s="200" t="s">
        <v>774</v>
      </c>
      <c r="D35" s="200" t="s">
        <v>1032</v>
      </c>
      <c r="E35" s="19" t="s">
        <v>82</v>
      </c>
      <c r="F35" s="201">
        <v>27.225000000000001</v>
      </c>
      <c r="G35" s="34"/>
      <c r="H35" s="35"/>
    </row>
    <row r="36" spans="1:8" s="2" customFormat="1" ht="16.899999999999999" customHeight="1">
      <c r="A36" s="34"/>
      <c r="B36" s="35"/>
      <c r="C36" s="200" t="s">
        <v>285</v>
      </c>
      <c r="D36" s="200" t="s">
        <v>1033</v>
      </c>
      <c r="E36" s="19" t="s">
        <v>82</v>
      </c>
      <c r="F36" s="201">
        <v>27.225000000000001</v>
      </c>
      <c r="G36" s="34"/>
      <c r="H36" s="35"/>
    </row>
    <row r="37" spans="1:8" s="2" customFormat="1" ht="22.5">
      <c r="A37" s="34"/>
      <c r="B37" s="35"/>
      <c r="C37" s="200" t="s">
        <v>789</v>
      </c>
      <c r="D37" s="200" t="s">
        <v>1034</v>
      </c>
      <c r="E37" s="19" t="s">
        <v>82</v>
      </c>
      <c r="F37" s="201">
        <v>27.225000000000001</v>
      </c>
      <c r="G37" s="34"/>
      <c r="H37" s="35"/>
    </row>
    <row r="38" spans="1:8" s="2" customFormat="1" ht="16.899999999999999" customHeight="1">
      <c r="A38" s="34"/>
      <c r="B38" s="35"/>
      <c r="C38" s="196" t="s">
        <v>89</v>
      </c>
      <c r="D38" s="197" t="s">
        <v>90</v>
      </c>
      <c r="E38" s="198" t="s">
        <v>91</v>
      </c>
      <c r="F38" s="199">
        <v>13.39</v>
      </c>
      <c r="G38" s="34"/>
      <c r="H38" s="35"/>
    </row>
    <row r="39" spans="1:8" s="2" customFormat="1" ht="16.899999999999999" customHeight="1">
      <c r="A39" s="34"/>
      <c r="B39" s="35"/>
      <c r="C39" s="200" t="s">
        <v>3</v>
      </c>
      <c r="D39" s="200" t="s">
        <v>1035</v>
      </c>
      <c r="E39" s="19" t="s">
        <v>3</v>
      </c>
      <c r="F39" s="201">
        <v>4.0999999999999996</v>
      </c>
      <c r="G39" s="34"/>
      <c r="H39" s="35"/>
    </row>
    <row r="40" spans="1:8" s="2" customFormat="1" ht="16.899999999999999" customHeight="1">
      <c r="A40" s="34"/>
      <c r="B40" s="35"/>
      <c r="C40" s="200" t="s">
        <v>3</v>
      </c>
      <c r="D40" s="200" t="s">
        <v>1036</v>
      </c>
      <c r="E40" s="19" t="s">
        <v>3</v>
      </c>
      <c r="F40" s="201">
        <v>9.2899999999999991</v>
      </c>
      <c r="G40" s="34"/>
      <c r="H40" s="35"/>
    </row>
    <row r="41" spans="1:8" s="2" customFormat="1" ht="16.899999999999999" customHeight="1">
      <c r="A41" s="34"/>
      <c r="B41" s="35"/>
      <c r="C41" s="200" t="s">
        <v>3</v>
      </c>
      <c r="D41" s="200" t="s">
        <v>164</v>
      </c>
      <c r="E41" s="19" t="s">
        <v>3</v>
      </c>
      <c r="F41" s="201">
        <v>13.39</v>
      </c>
      <c r="G41" s="34"/>
      <c r="H41" s="35"/>
    </row>
    <row r="42" spans="1:8" s="2" customFormat="1" ht="16.899999999999999" customHeight="1">
      <c r="A42" s="34"/>
      <c r="B42" s="35"/>
      <c r="C42" s="202" t="s">
        <v>1017</v>
      </c>
      <c r="D42" s="34"/>
      <c r="E42" s="34"/>
      <c r="F42" s="34"/>
      <c r="G42" s="34"/>
      <c r="H42" s="35"/>
    </row>
    <row r="43" spans="1:8" s="2" customFormat="1" ht="16.899999999999999" customHeight="1">
      <c r="A43" s="34"/>
      <c r="B43" s="35"/>
      <c r="C43" s="200" t="s">
        <v>629</v>
      </c>
      <c r="D43" s="200" t="s">
        <v>1037</v>
      </c>
      <c r="E43" s="19" t="s">
        <v>181</v>
      </c>
      <c r="F43" s="201">
        <v>13.39</v>
      </c>
      <c r="G43" s="34"/>
      <c r="H43" s="35"/>
    </row>
    <row r="44" spans="1:8" s="2" customFormat="1" ht="16.899999999999999" customHeight="1">
      <c r="A44" s="34"/>
      <c r="B44" s="35"/>
      <c r="C44" s="200" t="s">
        <v>746</v>
      </c>
      <c r="D44" s="200" t="s">
        <v>1038</v>
      </c>
      <c r="E44" s="19" t="s">
        <v>82</v>
      </c>
      <c r="F44" s="201">
        <v>9.39</v>
      </c>
      <c r="G44" s="34"/>
      <c r="H44" s="35"/>
    </row>
    <row r="45" spans="1:8" s="2" customFormat="1" ht="16.899999999999999" customHeight="1">
      <c r="A45" s="34"/>
      <c r="B45" s="35"/>
      <c r="C45" s="200" t="s">
        <v>760</v>
      </c>
      <c r="D45" s="200" t="s">
        <v>1039</v>
      </c>
      <c r="E45" s="19" t="s">
        <v>181</v>
      </c>
      <c r="F45" s="201">
        <v>17.59</v>
      </c>
      <c r="G45" s="34"/>
      <c r="H45" s="35"/>
    </row>
    <row r="46" spans="1:8" s="2" customFormat="1" ht="16.899999999999999" customHeight="1">
      <c r="A46" s="34"/>
      <c r="B46" s="35"/>
      <c r="C46" s="200" t="s">
        <v>806</v>
      </c>
      <c r="D46" s="200" t="s">
        <v>1040</v>
      </c>
      <c r="E46" s="19" t="s">
        <v>181</v>
      </c>
      <c r="F46" s="201">
        <v>36.89</v>
      </c>
      <c r="G46" s="34"/>
      <c r="H46" s="35"/>
    </row>
    <row r="47" spans="1:8" s="2" customFormat="1" ht="16.899999999999999" customHeight="1">
      <c r="A47" s="34"/>
      <c r="B47" s="35"/>
      <c r="C47" s="196" t="s">
        <v>1041</v>
      </c>
      <c r="D47" s="197" t="s">
        <v>1042</v>
      </c>
      <c r="E47" s="198" t="s">
        <v>91</v>
      </c>
      <c r="F47" s="199">
        <v>13.39</v>
      </c>
      <c r="G47" s="34"/>
      <c r="H47" s="35"/>
    </row>
    <row r="48" spans="1:8" s="2" customFormat="1" ht="16.899999999999999" customHeight="1">
      <c r="A48" s="34"/>
      <c r="B48" s="35"/>
      <c r="C48" s="200" t="s">
        <v>3</v>
      </c>
      <c r="D48" s="200" t="s">
        <v>89</v>
      </c>
      <c r="E48" s="19" t="s">
        <v>3</v>
      </c>
      <c r="F48" s="201">
        <v>13.39</v>
      </c>
      <c r="G48" s="34"/>
      <c r="H48" s="35"/>
    </row>
    <row r="49" spans="1:8" s="2" customFormat="1" ht="16.899999999999999" customHeight="1">
      <c r="A49" s="34"/>
      <c r="B49" s="35"/>
      <c r="C49" s="200" t="s">
        <v>3</v>
      </c>
      <c r="D49" s="200" t="s">
        <v>164</v>
      </c>
      <c r="E49" s="19" t="s">
        <v>3</v>
      </c>
      <c r="F49" s="201">
        <v>13.39</v>
      </c>
      <c r="G49" s="34"/>
      <c r="H49" s="35"/>
    </row>
    <row r="50" spans="1:8" s="2" customFormat="1" ht="16.899999999999999" customHeight="1">
      <c r="A50" s="34"/>
      <c r="B50" s="35"/>
      <c r="C50" s="196" t="s">
        <v>1043</v>
      </c>
      <c r="D50" s="197" t="s">
        <v>1044</v>
      </c>
      <c r="E50" s="198" t="s">
        <v>82</v>
      </c>
      <c r="F50" s="199">
        <v>0</v>
      </c>
      <c r="G50" s="34"/>
      <c r="H50" s="35"/>
    </row>
    <row r="51" spans="1:8" s="2" customFormat="1" ht="16.899999999999999" customHeight="1">
      <c r="A51" s="34"/>
      <c r="B51" s="35"/>
      <c r="C51" s="196" t="s">
        <v>93</v>
      </c>
      <c r="D51" s="197" t="s">
        <v>94</v>
      </c>
      <c r="E51" s="198" t="s">
        <v>82</v>
      </c>
      <c r="F51" s="199">
        <v>0.86299999999999999</v>
      </c>
      <c r="G51" s="34"/>
      <c r="H51" s="35"/>
    </row>
    <row r="52" spans="1:8" s="2" customFormat="1" ht="16.899999999999999" customHeight="1">
      <c r="A52" s="34"/>
      <c r="B52" s="35"/>
      <c r="C52" s="200" t="s">
        <v>3</v>
      </c>
      <c r="D52" s="200" t="s">
        <v>1045</v>
      </c>
      <c r="E52" s="19" t="s">
        <v>3</v>
      </c>
      <c r="F52" s="201">
        <v>0.86299999999999999</v>
      </c>
      <c r="G52" s="34"/>
      <c r="H52" s="35"/>
    </row>
    <row r="53" spans="1:8" s="2" customFormat="1" ht="16.899999999999999" customHeight="1">
      <c r="A53" s="34"/>
      <c r="B53" s="35"/>
      <c r="C53" s="202" t="s">
        <v>1017</v>
      </c>
      <c r="D53" s="34"/>
      <c r="E53" s="34"/>
      <c r="F53" s="34"/>
      <c r="G53" s="34"/>
      <c r="H53" s="35"/>
    </row>
    <row r="54" spans="1:8" s="2" customFormat="1" ht="16.899999999999999" customHeight="1">
      <c r="A54" s="34"/>
      <c r="B54" s="35"/>
      <c r="C54" s="200" t="s">
        <v>648</v>
      </c>
      <c r="D54" s="200" t="s">
        <v>1046</v>
      </c>
      <c r="E54" s="19" t="s">
        <v>82</v>
      </c>
      <c r="F54" s="201">
        <v>0.86299999999999999</v>
      </c>
      <c r="G54" s="34"/>
      <c r="H54" s="35"/>
    </row>
    <row r="55" spans="1:8" s="2" customFormat="1" ht="16.899999999999999" customHeight="1">
      <c r="A55" s="34"/>
      <c r="B55" s="35"/>
      <c r="C55" s="200" t="s">
        <v>658</v>
      </c>
      <c r="D55" s="200" t="s">
        <v>1047</v>
      </c>
      <c r="E55" s="19" t="s">
        <v>82</v>
      </c>
      <c r="F55" s="201">
        <v>0.86299999999999999</v>
      </c>
      <c r="G55" s="34"/>
      <c r="H55" s="35"/>
    </row>
    <row r="56" spans="1:8" s="2" customFormat="1" ht="7.35" customHeight="1">
      <c r="A56" s="34"/>
      <c r="B56" s="44"/>
      <c r="C56" s="45"/>
      <c r="D56" s="45"/>
      <c r="E56" s="45"/>
      <c r="F56" s="45"/>
      <c r="G56" s="45"/>
      <c r="H56" s="35"/>
    </row>
    <row r="57" spans="1:8" s="2" customFormat="1">
      <c r="A57" s="34"/>
      <c r="B57" s="34"/>
      <c r="C57" s="34"/>
      <c r="D57" s="34"/>
      <c r="E57" s="34"/>
      <c r="F57" s="34"/>
      <c r="G57" s="34"/>
      <c r="H57" s="3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1.25"/>
  <cols>
    <col min="1" max="1" width="8.33203125" style="203" customWidth="1"/>
    <col min="2" max="2" width="1.6640625" style="203" customWidth="1"/>
    <col min="3" max="4" width="5" style="203" customWidth="1"/>
    <col min="5" max="5" width="11.6640625" style="203" customWidth="1"/>
    <col min="6" max="6" width="9.1640625" style="203" customWidth="1"/>
    <col min="7" max="7" width="5" style="203" customWidth="1"/>
    <col min="8" max="8" width="77.83203125" style="203" customWidth="1"/>
    <col min="9" max="10" width="20" style="203" customWidth="1"/>
    <col min="11" max="11" width="1.6640625" style="203" customWidth="1"/>
  </cols>
  <sheetData>
    <row r="1" spans="2:11" s="1" customFormat="1" ht="37.5" customHeight="1"/>
    <row r="2" spans="2:11" s="1" customFormat="1" ht="7.5" customHeight="1">
      <c r="B2" s="204"/>
      <c r="C2" s="205"/>
      <c r="D2" s="205"/>
      <c r="E2" s="205"/>
      <c r="F2" s="205"/>
      <c r="G2" s="205"/>
      <c r="H2" s="205"/>
      <c r="I2" s="205"/>
      <c r="J2" s="205"/>
      <c r="K2" s="206"/>
    </row>
    <row r="3" spans="2:11" s="16" customFormat="1" ht="45" customHeight="1">
      <c r="B3" s="207"/>
      <c r="C3" s="334" t="s">
        <v>1048</v>
      </c>
      <c r="D3" s="334"/>
      <c r="E3" s="334"/>
      <c r="F3" s="334"/>
      <c r="G3" s="334"/>
      <c r="H3" s="334"/>
      <c r="I3" s="334"/>
      <c r="J3" s="334"/>
      <c r="K3" s="208"/>
    </row>
    <row r="4" spans="2:11" s="1" customFormat="1" ht="25.5" customHeight="1">
      <c r="B4" s="209"/>
      <c r="C4" s="339" t="s">
        <v>1049</v>
      </c>
      <c r="D4" s="339"/>
      <c r="E4" s="339"/>
      <c r="F4" s="339"/>
      <c r="G4" s="339"/>
      <c r="H4" s="339"/>
      <c r="I4" s="339"/>
      <c r="J4" s="339"/>
      <c r="K4" s="210"/>
    </row>
    <row r="5" spans="2:11" s="1" customFormat="1" ht="5.25" customHeight="1">
      <c r="B5" s="209"/>
      <c r="C5" s="211"/>
      <c r="D5" s="211"/>
      <c r="E5" s="211"/>
      <c r="F5" s="211"/>
      <c r="G5" s="211"/>
      <c r="H5" s="211"/>
      <c r="I5" s="211"/>
      <c r="J5" s="211"/>
      <c r="K5" s="210"/>
    </row>
    <row r="6" spans="2:11" s="1" customFormat="1" ht="15" customHeight="1">
      <c r="B6" s="209"/>
      <c r="C6" s="338" t="s">
        <v>1050</v>
      </c>
      <c r="D6" s="338"/>
      <c r="E6" s="338"/>
      <c r="F6" s="338"/>
      <c r="G6" s="338"/>
      <c r="H6" s="338"/>
      <c r="I6" s="338"/>
      <c r="J6" s="338"/>
      <c r="K6" s="210"/>
    </row>
    <row r="7" spans="2:11" s="1" customFormat="1" ht="15" customHeight="1">
      <c r="B7" s="213"/>
      <c r="C7" s="338" t="s">
        <v>1051</v>
      </c>
      <c r="D7" s="338"/>
      <c r="E7" s="338"/>
      <c r="F7" s="338"/>
      <c r="G7" s="338"/>
      <c r="H7" s="338"/>
      <c r="I7" s="338"/>
      <c r="J7" s="338"/>
      <c r="K7" s="210"/>
    </row>
    <row r="8" spans="2:11" s="1" customFormat="1" ht="12.75" customHeight="1">
      <c r="B8" s="213"/>
      <c r="C8" s="212"/>
      <c r="D8" s="212"/>
      <c r="E8" s="212"/>
      <c r="F8" s="212"/>
      <c r="G8" s="212"/>
      <c r="H8" s="212"/>
      <c r="I8" s="212"/>
      <c r="J8" s="212"/>
      <c r="K8" s="210"/>
    </row>
    <row r="9" spans="2:11" s="1" customFormat="1" ht="15" customHeight="1">
      <c r="B9" s="213"/>
      <c r="C9" s="338" t="s">
        <v>1052</v>
      </c>
      <c r="D9" s="338"/>
      <c r="E9" s="338"/>
      <c r="F9" s="338"/>
      <c r="G9" s="338"/>
      <c r="H9" s="338"/>
      <c r="I9" s="338"/>
      <c r="J9" s="338"/>
      <c r="K9" s="210"/>
    </row>
    <row r="10" spans="2:11" s="1" customFormat="1" ht="15" customHeight="1">
      <c r="B10" s="213"/>
      <c r="C10" s="212"/>
      <c r="D10" s="338" t="s">
        <v>1053</v>
      </c>
      <c r="E10" s="338"/>
      <c r="F10" s="338"/>
      <c r="G10" s="338"/>
      <c r="H10" s="338"/>
      <c r="I10" s="338"/>
      <c r="J10" s="338"/>
      <c r="K10" s="210"/>
    </row>
    <row r="11" spans="2:11" s="1" customFormat="1" ht="15" customHeight="1">
      <c r="B11" s="213"/>
      <c r="C11" s="214"/>
      <c r="D11" s="338" t="s">
        <v>1054</v>
      </c>
      <c r="E11" s="338"/>
      <c r="F11" s="338"/>
      <c r="G11" s="338"/>
      <c r="H11" s="338"/>
      <c r="I11" s="338"/>
      <c r="J11" s="338"/>
      <c r="K11" s="210"/>
    </row>
    <row r="12" spans="2:11" s="1" customFormat="1" ht="15" customHeight="1">
      <c r="B12" s="213"/>
      <c r="C12" s="214"/>
      <c r="D12" s="212"/>
      <c r="E12" s="212"/>
      <c r="F12" s="212"/>
      <c r="G12" s="212"/>
      <c r="H12" s="212"/>
      <c r="I12" s="212"/>
      <c r="J12" s="212"/>
      <c r="K12" s="210"/>
    </row>
    <row r="13" spans="2:11" s="1" customFormat="1" ht="15" customHeight="1">
      <c r="B13" s="213"/>
      <c r="C13" s="214"/>
      <c r="D13" s="215" t="s">
        <v>1055</v>
      </c>
      <c r="E13" s="212"/>
      <c r="F13" s="212"/>
      <c r="G13" s="212"/>
      <c r="H13" s="212"/>
      <c r="I13" s="212"/>
      <c r="J13" s="212"/>
      <c r="K13" s="210"/>
    </row>
    <row r="14" spans="2:11" s="1" customFormat="1" ht="12.75" customHeight="1">
      <c r="B14" s="213"/>
      <c r="C14" s="214"/>
      <c r="D14" s="214"/>
      <c r="E14" s="214"/>
      <c r="F14" s="214"/>
      <c r="G14" s="214"/>
      <c r="H14" s="214"/>
      <c r="I14" s="214"/>
      <c r="J14" s="214"/>
      <c r="K14" s="210"/>
    </row>
    <row r="15" spans="2:11" s="1" customFormat="1" ht="15" customHeight="1">
      <c r="B15" s="213"/>
      <c r="C15" s="214"/>
      <c r="D15" s="338" t="s">
        <v>1056</v>
      </c>
      <c r="E15" s="338"/>
      <c r="F15" s="338"/>
      <c r="G15" s="338"/>
      <c r="H15" s="338"/>
      <c r="I15" s="338"/>
      <c r="J15" s="338"/>
      <c r="K15" s="210"/>
    </row>
    <row r="16" spans="2:11" s="1" customFormat="1" ht="15" customHeight="1">
      <c r="B16" s="213"/>
      <c r="C16" s="214"/>
      <c r="D16" s="338" t="s">
        <v>1057</v>
      </c>
      <c r="E16" s="338"/>
      <c r="F16" s="338"/>
      <c r="G16" s="338"/>
      <c r="H16" s="338"/>
      <c r="I16" s="338"/>
      <c r="J16" s="338"/>
      <c r="K16" s="210"/>
    </row>
    <row r="17" spans="2:11" s="1" customFormat="1" ht="15" customHeight="1">
      <c r="B17" s="213"/>
      <c r="C17" s="214"/>
      <c r="D17" s="338" t="s">
        <v>1058</v>
      </c>
      <c r="E17" s="338"/>
      <c r="F17" s="338"/>
      <c r="G17" s="338"/>
      <c r="H17" s="338"/>
      <c r="I17" s="338"/>
      <c r="J17" s="338"/>
      <c r="K17" s="210"/>
    </row>
    <row r="18" spans="2:11" s="1" customFormat="1" ht="15" customHeight="1">
      <c r="B18" s="213"/>
      <c r="C18" s="214"/>
      <c r="D18" s="214"/>
      <c r="E18" s="216" t="s">
        <v>76</v>
      </c>
      <c r="F18" s="338" t="s">
        <v>1059</v>
      </c>
      <c r="G18" s="338"/>
      <c r="H18" s="338"/>
      <c r="I18" s="338"/>
      <c r="J18" s="338"/>
      <c r="K18" s="210"/>
    </row>
    <row r="19" spans="2:11" s="1" customFormat="1" ht="15" customHeight="1">
      <c r="B19" s="213"/>
      <c r="C19" s="214"/>
      <c r="D19" s="214"/>
      <c r="E19" s="216" t="s">
        <v>1060</v>
      </c>
      <c r="F19" s="338" t="s">
        <v>1061</v>
      </c>
      <c r="G19" s="338"/>
      <c r="H19" s="338"/>
      <c r="I19" s="338"/>
      <c r="J19" s="338"/>
      <c r="K19" s="210"/>
    </row>
    <row r="20" spans="2:11" s="1" customFormat="1" ht="15" customHeight="1">
      <c r="B20" s="213"/>
      <c r="C20" s="214"/>
      <c r="D20" s="214"/>
      <c r="E20" s="216" t="s">
        <v>1062</v>
      </c>
      <c r="F20" s="338" t="s">
        <v>1063</v>
      </c>
      <c r="G20" s="338"/>
      <c r="H20" s="338"/>
      <c r="I20" s="338"/>
      <c r="J20" s="338"/>
      <c r="K20" s="210"/>
    </row>
    <row r="21" spans="2:11" s="1" customFormat="1" ht="15" customHeight="1">
      <c r="B21" s="213"/>
      <c r="C21" s="214"/>
      <c r="D21" s="214"/>
      <c r="E21" s="216" t="s">
        <v>1064</v>
      </c>
      <c r="F21" s="338" t="s">
        <v>1065</v>
      </c>
      <c r="G21" s="338"/>
      <c r="H21" s="338"/>
      <c r="I21" s="338"/>
      <c r="J21" s="338"/>
      <c r="K21" s="210"/>
    </row>
    <row r="22" spans="2:11" s="1" customFormat="1" ht="15" customHeight="1">
      <c r="B22" s="213"/>
      <c r="C22" s="214"/>
      <c r="D22" s="214"/>
      <c r="E22" s="216" t="s">
        <v>1066</v>
      </c>
      <c r="F22" s="338" t="s">
        <v>1067</v>
      </c>
      <c r="G22" s="338"/>
      <c r="H22" s="338"/>
      <c r="I22" s="338"/>
      <c r="J22" s="338"/>
      <c r="K22" s="210"/>
    </row>
    <row r="23" spans="2:11" s="1" customFormat="1" ht="15" customHeight="1">
      <c r="B23" s="213"/>
      <c r="C23" s="214"/>
      <c r="D23" s="214"/>
      <c r="E23" s="216" t="s">
        <v>1068</v>
      </c>
      <c r="F23" s="338" t="s">
        <v>1069</v>
      </c>
      <c r="G23" s="338"/>
      <c r="H23" s="338"/>
      <c r="I23" s="338"/>
      <c r="J23" s="338"/>
      <c r="K23" s="210"/>
    </row>
    <row r="24" spans="2:11" s="1" customFormat="1" ht="12.75" customHeight="1">
      <c r="B24" s="213"/>
      <c r="C24" s="214"/>
      <c r="D24" s="214"/>
      <c r="E24" s="214"/>
      <c r="F24" s="214"/>
      <c r="G24" s="214"/>
      <c r="H24" s="214"/>
      <c r="I24" s="214"/>
      <c r="J24" s="214"/>
      <c r="K24" s="210"/>
    </row>
    <row r="25" spans="2:11" s="1" customFormat="1" ht="15" customHeight="1">
      <c r="B25" s="213"/>
      <c r="C25" s="338" t="s">
        <v>1070</v>
      </c>
      <c r="D25" s="338"/>
      <c r="E25" s="338"/>
      <c r="F25" s="338"/>
      <c r="G25" s="338"/>
      <c r="H25" s="338"/>
      <c r="I25" s="338"/>
      <c r="J25" s="338"/>
      <c r="K25" s="210"/>
    </row>
    <row r="26" spans="2:11" s="1" customFormat="1" ht="15" customHeight="1">
      <c r="B26" s="213"/>
      <c r="C26" s="338" t="s">
        <v>1071</v>
      </c>
      <c r="D26" s="338"/>
      <c r="E26" s="338"/>
      <c r="F26" s="338"/>
      <c r="G26" s="338"/>
      <c r="H26" s="338"/>
      <c r="I26" s="338"/>
      <c r="J26" s="338"/>
      <c r="K26" s="210"/>
    </row>
    <row r="27" spans="2:11" s="1" customFormat="1" ht="15" customHeight="1">
      <c r="B27" s="213"/>
      <c r="C27" s="212"/>
      <c r="D27" s="338" t="s">
        <v>1072</v>
      </c>
      <c r="E27" s="338"/>
      <c r="F27" s="338"/>
      <c r="G27" s="338"/>
      <c r="H27" s="338"/>
      <c r="I27" s="338"/>
      <c r="J27" s="338"/>
      <c r="K27" s="210"/>
    </row>
    <row r="28" spans="2:11" s="1" customFormat="1" ht="15" customHeight="1">
      <c r="B28" s="213"/>
      <c r="C28" s="214"/>
      <c r="D28" s="338" t="s">
        <v>1073</v>
      </c>
      <c r="E28" s="338"/>
      <c r="F28" s="338"/>
      <c r="G28" s="338"/>
      <c r="H28" s="338"/>
      <c r="I28" s="338"/>
      <c r="J28" s="338"/>
      <c r="K28" s="210"/>
    </row>
    <row r="29" spans="2:11" s="1" customFormat="1" ht="12.75" customHeight="1">
      <c r="B29" s="213"/>
      <c r="C29" s="214"/>
      <c r="D29" s="214"/>
      <c r="E29" s="214"/>
      <c r="F29" s="214"/>
      <c r="G29" s="214"/>
      <c r="H29" s="214"/>
      <c r="I29" s="214"/>
      <c r="J29" s="214"/>
      <c r="K29" s="210"/>
    </row>
    <row r="30" spans="2:11" s="1" customFormat="1" ht="15" customHeight="1">
      <c r="B30" s="213"/>
      <c r="C30" s="214"/>
      <c r="D30" s="338" t="s">
        <v>1074</v>
      </c>
      <c r="E30" s="338"/>
      <c r="F30" s="338"/>
      <c r="G30" s="338"/>
      <c r="H30" s="338"/>
      <c r="I30" s="338"/>
      <c r="J30" s="338"/>
      <c r="K30" s="210"/>
    </row>
    <row r="31" spans="2:11" s="1" customFormat="1" ht="15" customHeight="1">
      <c r="B31" s="213"/>
      <c r="C31" s="214"/>
      <c r="D31" s="338" t="s">
        <v>1075</v>
      </c>
      <c r="E31" s="338"/>
      <c r="F31" s="338"/>
      <c r="G31" s="338"/>
      <c r="H31" s="338"/>
      <c r="I31" s="338"/>
      <c r="J31" s="338"/>
      <c r="K31" s="210"/>
    </row>
    <row r="32" spans="2:11" s="1" customFormat="1" ht="12.75" customHeight="1">
      <c r="B32" s="213"/>
      <c r="C32" s="214"/>
      <c r="D32" s="214"/>
      <c r="E32" s="214"/>
      <c r="F32" s="214"/>
      <c r="G32" s="214"/>
      <c r="H32" s="214"/>
      <c r="I32" s="214"/>
      <c r="J32" s="214"/>
      <c r="K32" s="210"/>
    </row>
    <row r="33" spans="2:11" s="1" customFormat="1" ht="15" customHeight="1">
      <c r="B33" s="213"/>
      <c r="C33" s="214"/>
      <c r="D33" s="338" t="s">
        <v>1076</v>
      </c>
      <c r="E33" s="338"/>
      <c r="F33" s="338"/>
      <c r="G33" s="338"/>
      <c r="H33" s="338"/>
      <c r="I33" s="338"/>
      <c r="J33" s="338"/>
      <c r="K33" s="210"/>
    </row>
    <row r="34" spans="2:11" s="1" customFormat="1" ht="15" customHeight="1">
      <c r="B34" s="213"/>
      <c r="C34" s="214"/>
      <c r="D34" s="338" t="s">
        <v>1077</v>
      </c>
      <c r="E34" s="338"/>
      <c r="F34" s="338"/>
      <c r="G34" s="338"/>
      <c r="H34" s="338"/>
      <c r="I34" s="338"/>
      <c r="J34" s="338"/>
      <c r="K34" s="210"/>
    </row>
    <row r="35" spans="2:11" s="1" customFormat="1" ht="15" customHeight="1">
      <c r="B35" s="213"/>
      <c r="C35" s="214"/>
      <c r="D35" s="338" t="s">
        <v>1078</v>
      </c>
      <c r="E35" s="338"/>
      <c r="F35" s="338"/>
      <c r="G35" s="338"/>
      <c r="H35" s="338"/>
      <c r="I35" s="338"/>
      <c r="J35" s="338"/>
      <c r="K35" s="210"/>
    </row>
    <row r="36" spans="2:11" s="1" customFormat="1" ht="15" customHeight="1">
      <c r="B36" s="213"/>
      <c r="C36" s="214"/>
      <c r="D36" s="212"/>
      <c r="E36" s="215" t="s">
        <v>137</v>
      </c>
      <c r="F36" s="212"/>
      <c r="G36" s="338" t="s">
        <v>1079</v>
      </c>
      <c r="H36" s="338"/>
      <c r="I36" s="338"/>
      <c r="J36" s="338"/>
      <c r="K36" s="210"/>
    </row>
    <row r="37" spans="2:11" s="1" customFormat="1" ht="30.75" customHeight="1">
      <c r="B37" s="213"/>
      <c r="C37" s="214"/>
      <c r="D37" s="212"/>
      <c r="E37" s="215" t="s">
        <v>1080</v>
      </c>
      <c r="F37" s="212"/>
      <c r="G37" s="338" t="s">
        <v>1081</v>
      </c>
      <c r="H37" s="338"/>
      <c r="I37" s="338"/>
      <c r="J37" s="338"/>
      <c r="K37" s="210"/>
    </row>
    <row r="38" spans="2:11" s="1" customFormat="1" ht="15" customHeight="1">
      <c r="B38" s="213"/>
      <c r="C38" s="214"/>
      <c r="D38" s="212"/>
      <c r="E38" s="215" t="s">
        <v>50</v>
      </c>
      <c r="F38" s="212"/>
      <c r="G38" s="338" t="s">
        <v>1082</v>
      </c>
      <c r="H38" s="338"/>
      <c r="I38" s="338"/>
      <c r="J38" s="338"/>
      <c r="K38" s="210"/>
    </row>
    <row r="39" spans="2:11" s="1" customFormat="1" ht="15" customHeight="1">
      <c r="B39" s="213"/>
      <c r="C39" s="214"/>
      <c r="D39" s="212"/>
      <c r="E39" s="215" t="s">
        <v>51</v>
      </c>
      <c r="F39" s="212"/>
      <c r="G39" s="338" t="s">
        <v>1083</v>
      </c>
      <c r="H39" s="338"/>
      <c r="I39" s="338"/>
      <c r="J39" s="338"/>
      <c r="K39" s="210"/>
    </row>
    <row r="40" spans="2:11" s="1" customFormat="1" ht="15" customHeight="1">
      <c r="B40" s="213"/>
      <c r="C40" s="214"/>
      <c r="D40" s="212"/>
      <c r="E40" s="215" t="s">
        <v>138</v>
      </c>
      <c r="F40" s="212"/>
      <c r="G40" s="338" t="s">
        <v>1084</v>
      </c>
      <c r="H40" s="338"/>
      <c r="I40" s="338"/>
      <c r="J40" s="338"/>
      <c r="K40" s="210"/>
    </row>
    <row r="41" spans="2:11" s="1" customFormat="1" ht="15" customHeight="1">
      <c r="B41" s="213"/>
      <c r="C41" s="214"/>
      <c r="D41" s="212"/>
      <c r="E41" s="215" t="s">
        <v>139</v>
      </c>
      <c r="F41" s="212"/>
      <c r="G41" s="338" t="s">
        <v>1085</v>
      </c>
      <c r="H41" s="338"/>
      <c r="I41" s="338"/>
      <c r="J41" s="338"/>
      <c r="K41" s="210"/>
    </row>
    <row r="42" spans="2:11" s="1" customFormat="1" ht="15" customHeight="1">
      <c r="B42" s="213"/>
      <c r="C42" s="214"/>
      <c r="D42" s="212"/>
      <c r="E42" s="215" t="s">
        <v>1086</v>
      </c>
      <c r="F42" s="212"/>
      <c r="G42" s="338" t="s">
        <v>1087</v>
      </c>
      <c r="H42" s="338"/>
      <c r="I42" s="338"/>
      <c r="J42" s="338"/>
      <c r="K42" s="210"/>
    </row>
    <row r="43" spans="2:11" s="1" customFormat="1" ht="15" customHeight="1">
      <c r="B43" s="213"/>
      <c r="C43" s="214"/>
      <c r="D43" s="212"/>
      <c r="E43" s="215"/>
      <c r="F43" s="212"/>
      <c r="G43" s="338" t="s">
        <v>1088</v>
      </c>
      <c r="H43" s="338"/>
      <c r="I43" s="338"/>
      <c r="J43" s="338"/>
      <c r="K43" s="210"/>
    </row>
    <row r="44" spans="2:11" s="1" customFormat="1" ht="15" customHeight="1">
      <c r="B44" s="213"/>
      <c r="C44" s="214"/>
      <c r="D44" s="212"/>
      <c r="E44" s="215" t="s">
        <v>1089</v>
      </c>
      <c r="F44" s="212"/>
      <c r="G44" s="338" t="s">
        <v>1090</v>
      </c>
      <c r="H44" s="338"/>
      <c r="I44" s="338"/>
      <c r="J44" s="338"/>
      <c r="K44" s="210"/>
    </row>
    <row r="45" spans="2:11" s="1" customFormat="1" ht="15" customHeight="1">
      <c r="B45" s="213"/>
      <c r="C45" s="214"/>
      <c r="D45" s="212"/>
      <c r="E45" s="215" t="s">
        <v>141</v>
      </c>
      <c r="F45" s="212"/>
      <c r="G45" s="338" t="s">
        <v>1091</v>
      </c>
      <c r="H45" s="338"/>
      <c r="I45" s="338"/>
      <c r="J45" s="338"/>
      <c r="K45" s="210"/>
    </row>
    <row r="46" spans="2:11" s="1" customFormat="1" ht="12.75" customHeight="1">
      <c r="B46" s="213"/>
      <c r="C46" s="214"/>
      <c r="D46" s="212"/>
      <c r="E46" s="212"/>
      <c r="F46" s="212"/>
      <c r="G46" s="212"/>
      <c r="H46" s="212"/>
      <c r="I46" s="212"/>
      <c r="J46" s="212"/>
      <c r="K46" s="210"/>
    </row>
    <row r="47" spans="2:11" s="1" customFormat="1" ht="15" customHeight="1">
      <c r="B47" s="213"/>
      <c r="C47" s="214"/>
      <c r="D47" s="338" t="s">
        <v>1092</v>
      </c>
      <c r="E47" s="338"/>
      <c r="F47" s="338"/>
      <c r="G47" s="338"/>
      <c r="H47" s="338"/>
      <c r="I47" s="338"/>
      <c r="J47" s="338"/>
      <c r="K47" s="210"/>
    </row>
    <row r="48" spans="2:11" s="1" customFormat="1" ht="15" customHeight="1">
      <c r="B48" s="213"/>
      <c r="C48" s="214"/>
      <c r="D48" s="214"/>
      <c r="E48" s="338" t="s">
        <v>1093</v>
      </c>
      <c r="F48" s="338"/>
      <c r="G48" s="338"/>
      <c r="H48" s="338"/>
      <c r="I48" s="338"/>
      <c r="J48" s="338"/>
      <c r="K48" s="210"/>
    </row>
    <row r="49" spans="2:11" s="1" customFormat="1" ht="15" customHeight="1">
      <c r="B49" s="213"/>
      <c r="C49" s="214"/>
      <c r="D49" s="214"/>
      <c r="E49" s="338" t="s">
        <v>1094</v>
      </c>
      <c r="F49" s="338"/>
      <c r="G49" s="338"/>
      <c r="H49" s="338"/>
      <c r="I49" s="338"/>
      <c r="J49" s="338"/>
      <c r="K49" s="210"/>
    </row>
    <row r="50" spans="2:11" s="1" customFormat="1" ht="15" customHeight="1">
      <c r="B50" s="213"/>
      <c r="C50" s="214"/>
      <c r="D50" s="214"/>
      <c r="E50" s="338" t="s">
        <v>1095</v>
      </c>
      <c r="F50" s="338"/>
      <c r="G50" s="338"/>
      <c r="H50" s="338"/>
      <c r="I50" s="338"/>
      <c r="J50" s="338"/>
      <c r="K50" s="210"/>
    </row>
    <row r="51" spans="2:11" s="1" customFormat="1" ht="15" customHeight="1">
      <c r="B51" s="213"/>
      <c r="C51" s="214"/>
      <c r="D51" s="338" t="s">
        <v>1096</v>
      </c>
      <c r="E51" s="338"/>
      <c r="F51" s="338"/>
      <c r="G51" s="338"/>
      <c r="H51" s="338"/>
      <c r="I51" s="338"/>
      <c r="J51" s="338"/>
      <c r="K51" s="210"/>
    </row>
    <row r="52" spans="2:11" s="1" customFormat="1" ht="25.5" customHeight="1">
      <c r="B52" s="209"/>
      <c r="C52" s="339" t="s">
        <v>1097</v>
      </c>
      <c r="D52" s="339"/>
      <c r="E52" s="339"/>
      <c r="F52" s="339"/>
      <c r="G52" s="339"/>
      <c r="H52" s="339"/>
      <c r="I52" s="339"/>
      <c r="J52" s="339"/>
      <c r="K52" s="210"/>
    </row>
    <row r="53" spans="2:11" s="1" customFormat="1" ht="5.25" customHeight="1">
      <c r="B53" s="209"/>
      <c r="C53" s="211"/>
      <c r="D53" s="211"/>
      <c r="E53" s="211"/>
      <c r="F53" s="211"/>
      <c r="G53" s="211"/>
      <c r="H53" s="211"/>
      <c r="I53" s="211"/>
      <c r="J53" s="211"/>
      <c r="K53" s="210"/>
    </row>
    <row r="54" spans="2:11" s="1" customFormat="1" ht="15" customHeight="1">
      <c r="B54" s="209"/>
      <c r="C54" s="338" t="s">
        <v>1098</v>
      </c>
      <c r="D54" s="338"/>
      <c r="E54" s="338"/>
      <c r="F54" s="338"/>
      <c r="G54" s="338"/>
      <c r="H54" s="338"/>
      <c r="I54" s="338"/>
      <c r="J54" s="338"/>
      <c r="K54" s="210"/>
    </row>
    <row r="55" spans="2:11" s="1" customFormat="1" ht="15" customHeight="1">
      <c r="B55" s="209"/>
      <c r="C55" s="338" t="s">
        <v>1099</v>
      </c>
      <c r="D55" s="338"/>
      <c r="E55" s="338"/>
      <c r="F55" s="338"/>
      <c r="G55" s="338"/>
      <c r="H55" s="338"/>
      <c r="I55" s="338"/>
      <c r="J55" s="338"/>
      <c r="K55" s="210"/>
    </row>
    <row r="56" spans="2:11" s="1" customFormat="1" ht="12.75" customHeight="1">
      <c r="B56" s="209"/>
      <c r="C56" s="212"/>
      <c r="D56" s="212"/>
      <c r="E56" s="212"/>
      <c r="F56" s="212"/>
      <c r="G56" s="212"/>
      <c r="H56" s="212"/>
      <c r="I56" s="212"/>
      <c r="J56" s="212"/>
      <c r="K56" s="210"/>
    </row>
    <row r="57" spans="2:11" s="1" customFormat="1" ht="15" customHeight="1">
      <c r="B57" s="209"/>
      <c r="C57" s="338" t="s">
        <v>1100</v>
      </c>
      <c r="D57" s="338"/>
      <c r="E57" s="338"/>
      <c r="F57" s="338"/>
      <c r="G57" s="338"/>
      <c r="H57" s="338"/>
      <c r="I57" s="338"/>
      <c r="J57" s="338"/>
      <c r="K57" s="210"/>
    </row>
    <row r="58" spans="2:11" s="1" customFormat="1" ht="15" customHeight="1">
      <c r="B58" s="209"/>
      <c r="C58" s="214"/>
      <c r="D58" s="338" t="s">
        <v>1101</v>
      </c>
      <c r="E58" s="338"/>
      <c r="F58" s="338"/>
      <c r="G58" s="338"/>
      <c r="H58" s="338"/>
      <c r="I58" s="338"/>
      <c r="J58" s="338"/>
      <c r="K58" s="210"/>
    </row>
    <row r="59" spans="2:11" s="1" customFormat="1" ht="15" customHeight="1">
      <c r="B59" s="209"/>
      <c r="C59" s="214"/>
      <c r="D59" s="338" t="s">
        <v>1102</v>
      </c>
      <c r="E59" s="338"/>
      <c r="F59" s="338"/>
      <c r="G59" s="338"/>
      <c r="H59" s="338"/>
      <c r="I59" s="338"/>
      <c r="J59" s="338"/>
      <c r="K59" s="210"/>
    </row>
    <row r="60" spans="2:11" s="1" customFormat="1" ht="15" customHeight="1">
      <c r="B60" s="209"/>
      <c r="C60" s="214"/>
      <c r="D60" s="338" t="s">
        <v>1103</v>
      </c>
      <c r="E60" s="338"/>
      <c r="F60" s="338"/>
      <c r="G60" s="338"/>
      <c r="H60" s="338"/>
      <c r="I60" s="338"/>
      <c r="J60" s="338"/>
      <c r="K60" s="210"/>
    </row>
    <row r="61" spans="2:11" s="1" customFormat="1" ht="15" customHeight="1">
      <c r="B61" s="209"/>
      <c r="C61" s="214"/>
      <c r="D61" s="338" t="s">
        <v>1104</v>
      </c>
      <c r="E61" s="338"/>
      <c r="F61" s="338"/>
      <c r="G61" s="338"/>
      <c r="H61" s="338"/>
      <c r="I61" s="338"/>
      <c r="J61" s="338"/>
      <c r="K61" s="210"/>
    </row>
    <row r="62" spans="2:11" s="1" customFormat="1" ht="15" customHeight="1">
      <c r="B62" s="209"/>
      <c r="C62" s="214"/>
      <c r="D62" s="337" t="s">
        <v>1105</v>
      </c>
      <c r="E62" s="337"/>
      <c r="F62" s="337"/>
      <c r="G62" s="337"/>
      <c r="H62" s="337"/>
      <c r="I62" s="337"/>
      <c r="J62" s="337"/>
      <c r="K62" s="210"/>
    </row>
    <row r="63" spans="2:11" s="1" customFormat="1" ht="15" customHeight="1">
      <c r="B63" s="209"/>
      <c r="C63" s="214"/>
      <c r="D63" s="338" t="s">
        <v>1106</v>
      </c>
      <c r="E63" s="338"/>
      <c r="F63" s="338"/>
      <c r="G63" s="338"/>
      <c r="H63" s="338"/>
      <c r="I63" s="338"/>
      <c r="J63" s="338"/>
      <c r="K63" s="210"/>
    </row>
    <row r="64" spans="2:11" s="1" customFormat="1" ht="12.75" customHeight="1">
      <c r="B64" s="209"/>
      <c r="C64" s="214"/>
      <c r="D64" s="214"/>
      <c r="E64" s="217"/>
      <c r="F64" s="214"/>
      <c r="G64" s="214"/>
      <c r="H64" s="214"/>
      <c r="I64" s="214"/>
      <c r="J64" s="214"/>
      <c r="K64" s="210"/>
    </row>
    <row r="65" spans="2:11" s="1" customFormat="1" ht="15" customHeight="1">
      <c r="B65" s="209"/>
      <c r="C65" s="214"/>
      <c r="D65" s="338" t="s">
        <v>1107</v>
      </c>
      <c r="E65" s="338"/>
      <c r="F65" s="338"/>
      <c r="G65" s="338"/>
      <c r="H65" s="338"/>
      <c r="I65" s="338"/>
      <c r="J65" s="338"/>
      <c r="K65" s="210"/>
    </row>
    <row r="66" spans="2:11" s="1" customFormat="1" ht="15" customHeight="1">
      <c r="B66" s="209"/>
      <c r="C66" s="214"/>
      <c r="D66" s="337" t="s">
        <v>1108</v>
      </c>
      <c r="E66" s="337"/>
      <c r="F66" s="337"/>
      <c r="G66" s="337"/>
      <c r="H66" s="337"/>
      <c r="I66" s="337"/>
      <c r="J66" s="337"/>
      <c r="K66" s="210"/>
    </row>
    <row r="67" spans="2:11" s="1" customFormat="1" ht="15" customHeight="1">
      <c r="B67" s="209"/>
      <c r="C67" s="214"/>
      <c r="D67" s="338" t="s">
        <v>1109</v>
      </c>
      <c r="E67" s="338"/>
      <c r="F67" s="338"/>
      <c r="G67" s="338"/>
      <c r="H67" s="338"/>
      <c r="I67" s="338"/>
      <c r="J67" s="338"/>
      <c r="K67" s="210"/>
    </row>
    <row r="68" spans="2:11" s="1" customFormat="1" ht="15" customHeight="1">
      <c r="B68" s="209"/>
      <c r="C68" s="214"/>
      <c r="D68" s="338" t="s">
        <v>1110</v>
      </c>
      <c r="E68" s="338"/>
      <c r="F68" s="338"/>
      <c r="G68" s="338"/>
      <c r="H68" s="338"/>
      <c r="I68" s="338"/>
      <c r="J68" s="338"/>
      <c r="K68" s="210"/>
    </row>
    <row r="69" spans="2:11" s="1" customFormat="1" ht="15" customHeight="1">
      <c r="B69" s="209"/>
      <c r="C69" s="214"/>
      <c r="D69" s="338" t="s">
        <v>1111</v>
      </c>
      <c r="E69" s="338"/>
      <c r="F69" s="338"/>
      <c r="G69" s="338"/>
      <c r="H69" s="338"/>
      <c r="I69" s="338"/>
      <c r="J69" s="338"/>
      <c r="K69" s="210"/>
    </row>
    <row r="70" spans="2:11" s="1" customFormat="1" ht="15" customHeight="1">
      <c r="B70" s="209"/>
      <c r="C70" s="214"/>
      <c r="D70" s="338" t="s">
        <v>1112</v>
      </c>
      <c r="E70" s="338"/>
      <c r="F70" s="338"/>
      <c r="G70" s="338"/>
      <c r="H70" s="338"/>
      <c r="I70" s="338"/>
      <c r="J70" s="338"/>
      <c r="K70" s="210"/>
    </row>
    <row r="71" spans="2:11" s="1" customFormat="1" ht="12.75" customHeight="1">
      <c r="B71" s="218"/>
      <c r="C71" s="219"/>
      <c r="D71" s="219"/>
      <c r="E71" s="219"/>
      <c r="F71" s="219"/>
      <c r="G71" s="219"/>
      <c r="H71" s="219"/>
      <c r="I71" s="219"/>
      <c r="J71" s="219"/>
      <c r="K71" s="220"/>
    </row>
    <row r="72" spans="2:11" s="1" customFormat="1" ht="18.75" customHeight="1">
      <c r="B72" s="221"/>
      <c r="C72" s="221"/>
      <c r="D72" s="221"/>
      <c r="E72" s="221"/>
      <c r="F72" s="221"/>
      <c r="G72" s="221"/>
      <c r="H72" s="221"/>
      <c r="I72" s="221"/>
      <c r="J72" s="221"/>
      <c r="K72" s="222"/>
    </row>
    <row r="73" spans="2:11" s="1" customFormat="1" ht="18.75" customHeight="1">
      <c r="B73" s="222"/>
      <c r="C73" s="222"/>
      <c r="D73" s="222"/>
      <c r="E73" s="222"/>
      <c r="F73" s="222"/>
      <c r="G73" s="222"/>
      <c r="H73" s="222"/>
      <c r="I73" s="222"/>
      <c r="J73" s="222"/>
      <c r="K73" s="222"/>
    </row>
    <row r="74" spans="2:11" s="1" customFormat="1" ht="7.5" customHeight="1">
      <c r="B74" s="223"/>
      <c r="C74" s="224"/>
      <c r="D74" s="224"/>
      <c r="E74" s="224"/>
      <c r="F74" s="224"/>
      <c r="G74" s="224"/>
      <c r="H74" s="224"/>
      <c r="I74" s="224"/>
      <c r="J74" s="224"/>
      <c r="K74" s="225"/>
    </row>
    <row r="75" spans="2:11" s="1" customFormat="1" ht="45" customHeight="1">
      <c r="B75" s="226"/>
      <c r="C75" s="336" t="s">
        <v>1113</v>
      </c>
      <c r="D75" s="336"/>
      <c r="E75" s="336"/>
      <c r="F75" s="336"/>
      <c r="G75" s="336"/>
      <c r="H75" s="336"/>
      <c r="I75" s="336"/>
      <c r="J75" s="336"/>
      <c r="K75" s="227"/>
    </row>
    <row r="76" spans="2:11" s="1" customFormat="1" ht="17.25" customHeight="1">
      <c r="B76" s="226"/>
      <c r="C76" s="228" t="s">
        <v>1114</v>
      </c>
      <c r="D76" s="228"/>
      <c r="E76" s="228"/>
      <c r="F76" s="228" t="s">
        <v>1115</v>
      </c>
      <c r="G76" s="229"/>
      <c r="H76" s="228" t="s">
        <v>51</v>
      </c>
      <c r="I76" s="228" t="s">
        <v>54</v>
      </c>
      <c r="J76" s="228" t="s">
        <v>1116</v>
      </c>
      <c r="K76" s="227"/>
    </row>
    <row r="77" spans="2:11" s="1" customFormat="1" ht="17.25" customHeight="1">
      <c r="B77" s="226"/>
      <c r="C77" s="230" t="s">
        <v>1117</v>
      </c>
      <c r="D77" s="230"/>
      <c r="E77" s="230"/>
      <c r="F77" s="231" t="s">
        <v>1118</v>
      </c>
      <c r="G77" s="232"/>
      <c r="H77" s="230"/>
      <c r="I77" s="230"/>
      <c r="J77" s="230" t="s">
        <v>1119</v>
      </c>
      <c r="K77" s="227"/>
    </row>
    <row r="78" spans="2:11" s="1" customFormat="1" ht="5.25" customHeight="1">
      <c r="B78" s="226"/>
      <c r="C78" s="233"/>
      <c r="D78" s="233"/>
      <c r="E78" s="233"/>
      <c r="F78" s="233"/>
      <c r="G78" s="234"/>
      <c r="H78" s="233"/>
      <c r="I78" s="233"/>
      <c r="J78" s="233"/>
      <c r="K78" s="227"/>
    </row>
    <row r="79" spans="2:11" s="1" customFormat="1" ht="15" customHeight="1">
      <c r="B79" s="226"/>
      <c r="C79" s="215" t="s">
        <v>50</v>
      </c>
      <c r="D79" s="235"/>
      <c r="E79" s="235"/>
      <c r="F79" s="236" t="s">
        <v>1120</v>
      </c>
      <c r="G79" s="237"/>
      <c r="H79" s="215" t="s">
        <v>1121</v>
      </c>
      <c r="I79" s="215" t="s">
        <v>1122</v>
      </c>
      <c r="J79" s="215">
        <v>20</v>
      </c>
      <c r="K79" s="227"/>
    </row>
    <row r="80" spans="2:11" s="1" customFormat="1" ht="15" customHeight="1">
      <c r="B80" s="226"/>
      <c r="C80" s="215" t="s">
        <v>1123</v>
      </c>
      <c r="D80" s="215"/>
      <c r="E80" s="215"/>
      <c r="F80" s="236" t="s">
        <v>1120</v>
      </c>
      <c r="G80" s="237"/>
      <c r="H80" s="215" t="s">
        <v>1124</v>
      </c>
      <c r="I80" s="215" t="s">
        <v>1122</v>
      </c>
      <c r="J80" s="215">
        <v>120</v>
      </c>
      <c r="K80" s="227"/>
    </row>
    <row r="81" spans="2:11" s="1" customFormat="1" ht="15" customHeight="1">
      <c r="B81" s="238"/>
      <c r="C81" s="215" t="s">
        <v>1125</v>
      </c>
      <c r="D81" s="215"/>
      <c r="E81" s="215"/>
      <c r="F81" s="236" t="s">
        <v>1126</v>
      </c>
      <c r="G81" s="237"/>
      <c r="H81" s="215" t="s">
        <v>1127</v>
      </c>
      <c r="I81" s="215" t="s">
        <v>1122</v>
      </c>
      <c r="J81" s="215">
        <v>50</v>
      </c>
      <c r="K81" s="227"/>
    </row>
    <row r="82" spans="2:11" s="1" customFormat="1" ht="15" customHeight="1">
      <c r="B82" s="238"/>
      <c r="C82" s="215" t="s">
        <v>1128</v>
      </c>
      <c r="D82" s="215"/>
      <c r="E82" s="215"/>
      <c r="F82" s="236" t="s">
        <v>1120</v>
      </c>
      <c r="G82" s="237"/>
      <c r="H82" s="215" t="s">
        <v>1129</v>
      </c>
      <c r="I82" s="215" t="s">
        <v>1130</v>
      </c>
      <c r="J82" s="215"/>
      <c r="K82" s="227"/>
    </row>
    <row r="83" spans="2:11" s="1" customFormat="1" ht="15" customHeight="1">
      <c r="B83" s="238"/>
      <c r="C83" s="239" t="s">
        <v>1131</v>
      </c>
      <c r="D83" s="239"/>
      <c r="E83" s="239"/>
      <c r="F83" s="240" t="s">
        <v>1126</v>
      </c>
      <c r="G83" s="239"/>
      <c r="H83" s="239" t="s">
        <v>1132</v>
      </c>
      <c r="I83" s="239" t="s">
        <v>1122</v>
      </c>
      <c r="J83" s="239">
        <v>15</v>
      </c>
      <c r="K83" s="227"/>
    </row>
    <row r="84" spans="2:11" s="1" customFormat="1" ht="15" customHeight="1">
      <c r="B84" s="238"/>
      <c r="C84" s="239" t="s">
        <v>1133</v>
      </c>
      <c r="D84" s="239"/>
      <c r="E84" s="239"/>
      <c r="F84" s="240" t="s">
        <v>1126</v>
      </c>
      <c r="G84" s="239"/>
      <c r="H84" s="239" t="s">
        <v>1134</v>
      </c>
      <c r="I84" s="239" t="s">
        <v>1122</v>
      </c>
      <c r="J84" s="239">
        <v>15</v>
      </c>
      <c r="K84" s="227"/>
    </row>
    <row r="85" spans="2:11" s="1" customFormat="1" ht="15" customHeight="1">
      <c r="B85" s="238"/>
      <c r="C85" s="239" t="s">
        <v>1135</v>
      </c>
      <c r="D85" s="239"/>
      <c r="E85" s="239"/>
      <c r="F85" s="240" t="s">
        <v>1126</v>
      </c>
      <c r="G85" s="239"/>
      <c r="H85" s="239" t="s">
        <v>1136</v>
      </c>
      <c r="I85" s="239" t="s">
        <v>1122</v>
      </c>
      <c r="J85" s="239">
        <v>20</v>
      </c>
      <c r="K85" s="227"/>
    </row>
    <row r="86" spans="2:11" s="1" customFormat="1" ht="15" customHeight="1">
      <c r="B86" s="238"/>
      <c r="C86" s="239" t="s">
        <v>1137</v>
      </c>
      <c r="D86" s="239"/>
      <c r="E86" s="239"/>
      <c r="F86" s="240" t="s">
        <v>1126</v>
      </c>
      <c r="G86" s="239"/>
      <c r="H86" s="239" t="s">
        <v>1138</v>
      </c>
      <c r="I86" s="239" t="s">
        <v>1122</v>
      </c>
      <c r="J86" s="239">
        <v>20</v>
      </c>
      <c r="K86" s="227"/>
    </row>
    <row r="87" spans="2:11" s="1" customFormat="1" ht="15" customHeight="1">
      <c r="B87" s="238"/>
      <c r="C87" s="215" t="s">
        <v>1139</v>
      </c>
      <c r="D87" s="215"/>
      <c r="E87" s="215"/>
      <c r="F87" s="236" t="s">
        <v>1126</v>
      </c>
      <c r="G87" s="237"/>
      <c r="H87" s="215" t="s">
        <v>1140</v>
      </c>
      <c r="I87" s="215" t="s">
        <v>1122</v>
      </c>
      <c r="J87" s="215">
        <v>50</v>
      </c>
      <c r="K87" s="227"/>
    </row>
    <row r="88" spans="2:11" s="1" customFormat="1" ht="15" customHeight="1">
      <c r="B88" s="238"/>
      <c r="C88" s="215" t="s">
        <v>1141</v>
      </c>
      <c r="D88" s="215"/>
      <c r="E88" s="215"/>
      <c r="F88" s="236" t="s">
        <v>1126</v>
      </c>
      <c r="G88" s="237"/>
      <c r="H88" s="215" t="s">
        <v>1142</v>
      </c>
      <c r="I88" s="215" t="s">
        <v>1122</v>
      </c>
      <c r="J88" s="215">
        <v>20</v>
      </c>
      <c r="K88" s="227"/>
    </row>
    <row r="89" spans="2:11" s="1" customFormat="1" ht="15" customHeight="1">
      <c r="B89" s="238"/>
      <c r="C89" s="215" t="s">
        <v>1143</v>
      </c>
      <c r="D89" s="215"/>
      <c r="E89" s="215"/>
      <c r="F89" s="236" t="s">
        <v>1126</v>
      </c>
      <c r="G89" s="237"/>
      <c r="H89" s="215" t="s">
        <v>1144</v>
      </c>
      <c r="I89" s="215" t="s">
        <v>1122</v>
      </c>
      <c r="J89" s="215">
        <v>20</v>
      </c>
      <c r="K89" s="227"/>
    </row>
    <row r="90" spans="2:11" s="1" customFormat="1" ht="15" customHeight="1">
      <c r="B90" s="238"/>
      <c r="C90" s="215" t="s">
        <v>1145</v>
      </c>
      <c r="D90" s="215"/>
      <c r="E90" s="215"/>
      <c r="F90" s="236" t="s">
        <v>1126</v>
      </c>
      <c r="G90" s="237"/>
      <c r="H90" s="215" t="s">
        <v>1146</v>
      </c>
      <c r="I90" s="215" t="s">
        <v>1122</v>
      </c>
      <c r="J90" s="215">
        <v>50</v>
      </c>
      <c r="K90" s="227"/>
    </row>
    <row r="91" spans="2:11" s="1" customFormat="1" ht="15" customHeight="1">
      <c r="B91" s="238"/>
      <c r="C91" s="215" t="s">
        <v>1147</v>
      </c>
      <c r="D91" s="215"/>
      <c r="E91" s="215"/>
      <c r="F91" s="236" t="s">
        <v>1126</v>
      </c>
      <c r="G91" s="237"/>
      <c r="H91" s="215" t="s">
        <v>1147</v>
      </c>
      <c r="I91" s="215" t="s">
        <v>1122</v>
      </c>
      <c r="J91" s="215">
        <v>50</v>
      </c>
      <c r="K91" s="227"/>
    </row>
    <row r="92" spans="2:11" s="1" customFormat="1" ht="15" customHeight="1">
      <c r="B92" s="238"/>
      <c r="C92" s="215" t="s">
        <v>1148</v>
      </c>
      <c r="D92" s="215"/>
      <c r="E92" s="215"/>
      <c r="F92" s="236" t="s">
        <v>1126</v>
      </c>
      <c r="G92" s="237"/>
      <c r="H92" s="215" t="s">
        <v>1149</v>
      </c>
      <c r="I92" s="215" t="s">
        <v>1122</v>
      </c>
      <c r="J92" s="215">
        <v>255</v>
      </c>
      <c r="K92" s="227"/>
    </row>
    <row r="93" spans="2:11" s="1" customFormat="1" ht="15" customHeight="1">
      <c r="B93" s="238"/>
      <c r="C93" s="215" t="s">
        <v>1150</v>
      </c>
      <c r="D93" s="215"/>
      <c r="E93" s="215"/>
      <c r="F93" s="236" t="s">
        <v>1120</v>
      </c>
      <c r="G93" s="237"/>
      <c r="H93" s="215" t="s">
        <v>1151</v>
      </c>
      <c r="I93" s="215" t="s">
        <v>1152</v>
      </c>
      <c r="J93" s="215"/>
      <c r="K93" s="227"/>
    </row>
    <row r="94" spans="2:11" s="1" customFormat="1" ht="15" customHeight="1">
      <c r="B94" s="238"/>
      <c r="C94" s="215" t="s">
        <v>1153</v>
      </c>
      <c r="D94" s="215"/>
      <c r="E94" s="215"/>
      <c r="F94" s="236" t="s">
        <v>1120</v>
      </c>
      <c r="G94" s="237"/>
      <c r="H94" s="215" t="s">
        <v>1154</v>
      </c>
      <c r="I94" s="215" t="s">
        <v>1155</v>
      </c>
      <c r="J94" s="215"/>
      <c r="K94" s="227"/>
    </row>
    <row r="95" spans="2:11" s="1" customFormat="1" ht="15" customHeight="1">
      <c r="B95" s="238"/>
      <c r="C95" s="215" t="s">
        <v>1156</v>
      </c>
      <c r="D95" s="215"/>
      <c r="E95" s="215"/>
      <c r="F95" s="236" t="s">
        <v>1120</v>
      </c>
      <c r="G95" s="237"/>
      <c r="H95" s="215" t="s">
        <v>1156</v>
      </c>
      <c r="I95" s="215" t="s">
        <v>1155</v>
      </c>
      <c r="J95" s="215"/>
      <c r="K95" s="227"/>
    </row>
    <row r="96" spans="2:11" s="1" customFormat="1" ht="15" customHeight="1">
      <c r="B96" s="238"/>
      <c r="C96" s="215" t="s">
        <v>35</v>
      </c>
      <c r="D96" s="215"/>
      <c r="E96" s="215"/>
      <c r="F96" s="236" t="s">
        <v>1120</v>
      </c>
      <c r="G96" s="237"/>
      <c r="H96" s="215" t="s">
        <v>1157</v>
      </c>
      <c r="I96" s="215" t="s">
        <v>1155</v>
      </c>
      <c r="J96" s="215"/>
      <c r="K96" s="227"/>
    </row>
    <row r="97" spans="2:11" s="1" customFormat="1" ht="15" customHeight="1">
      <c r="B97" s="238"/>
      <c r="C97" s="215" t="s">
        <v>45</v>
      </c>
      <c r="D97" s="215"/>
      <c r="E97" s="215"/>
      <c r="F97" s="236" t="s">
        <v>1120</v>
      </c>
      <c r="G97" s="237"/>
      <c r="H97" s="215" t="s">
        <v>1158</v>
      </c>
      <c r="I97" s="215" t="s">
        <v>1155</v>
      </c>
      <c r="J97" s="215"/>
      <c r="K97" s="227"/>
    </row>
    <row r="98" spans="2:11" s="1" customFormat="1" ht="15" customHeight="1">
      <c r="B98" s="241"/>
      <c r="C98" s="242"/>
      <c r="D98" s="242"/>
      <c r="E98" s="242"/>
      <c r="F98" s="242"/>
      <c r="G98" s="242"/>
      <c r="H98" s="242"/>
      <c r="I98" s="242"/>
      <c r="J98" s="242"/>
      <c r="K98" s="243"/>
    </row>
    <row r="99" spans="2:11" s="1" customFormat="1" ht="18.75" customHeight="1">
      <c r="B99" s="244"/>
      <c r="C99" s="245"/>
      <c r="D99" s="245"/>
      <c r="E99" s="245"/>
      <c r="F99" s="245"/>
      <c r="G99" s="245"/>
      <c r="H99" s="245"/>
      <c r="I99" s="245"/>
      <c r="J99" s="245"/>
      <c r="K99" s="244"/>
    </row>
    <row r="100" spans="2:11" s="1" customFormat="1" ht="18.75" customHeight="1"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</row>
    <row r="101" spans="2:11" s="1" customFormat="1" ht="7.5" customHeight="1">
      <c r="B101" s="223"/>
      <c r="C101" s="224"/>
      <c r="D101" s="224"/>
      <c r="E101" s="224"/>
      <c r="F101" s="224"/>
      <c r="G101" s="224"/>
      <c r="H101" s="224"/>
      <c r="I101" s="224"/>
      <c r="J101" s="224"/>
      <c r="K101" s="225"/>
    </row>
    <row r="102" spans="2:11" s="1" customFormat="1" ht="45" customHeight="1">
      <c r="B102" s="226"/>
      <c r="C102" s="336" t="s">
        <v>1159</v>
      </c>
      <c r="D102" s="336"/>
      <c r="E102" s="336"/>
      <c r="F102" s="336"/>
      <c r="G102" s="336"/>
      <c r="H102" s="336"/>
      <c r="I102" s="336"/>
      <c r="J102" s="336"/>
      <c r="K102" s="227"/>
    </row>
    <row r="103" spans="2:11" s="1" customFormat="1" ht="17.25" customHeight="1">
      <c r="B103" s="226"/>
      <c r="C103" s="228" t="s">
        <v>1114</v>
      </c>
      <c r="D103" s="228"/>
      <c r="E103" s="228"/>
      <c r="F103" s="228" t="s">
        <v>1115</v>
      </c>
      <c r="G103" s="229"/>
      <c r="H103" s="228" t="s">
        <v>51</v>
      </c>
      <c r="I103" s="228" t="s">
        <v>54</v>
      </c>
      <c r="J103" s="228" t="s">
        <v>1116</v>
      </c>
      <c r="K103" s="227"/>
    </row>
    <row r="104" spans="2:11" s="1" customFormat="1" ht="17.25" customHeight="1">
      <c r="B104" s="226"/>
      <c r="C104" s="230" t="s">
        <v>1117</v>
      </c>
      <c r="D104" s="230"/>
      <c r="E104" s="230"/>
      <c r="F104" s="231" t="s">
        <v>1118</v>
      </c>
      <c r="G104" s="232"/>
      <c r="H104" s="230"/>
      <c r="I104" s="230"/>
      <c r="J104" s="230" t="s">
        <v>1119</v>
      </c>
      <c r="K104" s="227"/>
    </row>
    <row r="105" spans="2:11" s="1" customFormat="1" ht="5.25" customHeight="1">
      <c r="B105" s="226"/>
      <c r="C105" s="228"/>
      <c r="D105" s="228"/>
      <c r="E105" s="228"/>
      <c r="F105" s="228"/>
      <c r="G105" s="246"/>
      <c r="H105" s="228"/>
      <c r="I105" s="228"/>
      <c r="J105" s="228"/>
      <c r="K105" s="227"/>
    </row>
    <row r="106" spans="2:11" s="1" customFormat="1" ht="15" customHeight="1">
      <c r="B106" s="226"/>
      <c r="C106" s="215" t="s">
        <v>50</v>
      </c>
      <c r="D106" s="235"/>
      <c r="E106" s="235"/>
      <c r="F106" s="236" t="s">
        <v>1120</v>
      </c>
      <c r="G106" s="215"/>
      <c r="H106" s="215" t="s">
        <v>1160</v>
      </c>
      <c r="I106" s="215" t="s">
        <v>1122</v>
      </c>
      <c r="J106" s="215">
        <v>20</v>
      </c>
      <c r="K106" s="227"/>
    </row>
    <row r="107" spans="2:11" s="1" customFormat="1" ht="15" customHeight="1">
      <c r="B107" s="226"/>
      <c r="C107" s="215" t="s">
        <v>1123</v>
      </c>
      <c r="D107" s="215"/>
      <c r="E107" s="215"/>
      <c r="F107" s="236" t="s">
        <v>1120</v>
      </c>
      <c r="G107" s="215"/>
      <c r="H107" s="215" t="s">
        <v>1160</v>
      </c>
      <c r="I107" s="215" t="s">
        <v>1122</v>
      </c>
      <c r="J107" s="215">
        <v>120</v>
      </c>
      <c r="K107" s="227"/>
    </row>
    <row r="108" spans="2:11" s="1" customFormat="1" ht="15" customHeight="1">
      <c r="B108" s="238"/>
      <c r="C108" s="215" t="s">
        <v>1125</v>
      </c>
      <c r="D108" s="215"/>
      <c r="E108" s="215"/>
      <c r="F108" s="236" t="s">
        <v>1126</v>
      </c>
      <c r="G108" s="215"/>
      <c r="H108" s="215" t="s">
        <v>1160</v>
      </c>
      <c r="I108" s="215" t="s">
        <v>1122</v>
      </c>
      <c r="J108" s="215">
        <v>50</v>
      </c>
      <c r="K108" s="227"/>
    </row>
    <row r="109" spans="2:11" s="1" customFormat="1" ht="15" customHeight="1">
      <c r="B109" s="238"/>
      <c r="C109" s="215" t="s">
        <v>1128</v>
      </c>
      <c r="D109" s="215"/>
      <c r="E109" s="215"/>
      <c r="F109" s="236" t="s">
        <v>1120</v>
      </c>
      <c r="G109" s="215"/>
      <c r="H109" s="215" t="s">
        <v>1160</v>
      </c>
      <c r="I109" s="215" t="s">
        <v>1130</v>
      </c>
      <c r="J109" s="215"/>
      <c r="K109" s="227"/>
    </row>
    <row r="110" spans="2:11" s="1" customFormat="1" ht="15" customHeight="1">
      <c r="B110" s="238"/>
      <c r="C110" s="215" t="s">
        <v>1139</v>
      </c>
      <c r="D110" s="215"/>
      <c r="E110" s="215"/>
      <c r="F110" s="236" t="s">
        <v>1126</v>
      </c>
      <c r="G110" s="215"/>
      <c r="H110" s="215" t="s">
        <v>1160</v>
      </c>
      <c r="I110" s="215" t="s">
        <v>1122</v>
      </c>
      <c r="J110" s="215">
        <v>50</v>
      </c>
      <c r="K110" s="227"/>
    </row>
    <row r="111" spans="2:11" s="1" customFormat="1" ht="15" customHeight="1">
      <c r="B111" s="238"/>
      <c r="C111" s="215" t="s">
        <v>1147</v>
      </c>
      <c r="D111" s="215"/>
      <c r="E111" s="215"/>
      <c r="F111" s="236" t="s">
        <v>1126</v>
      </c>
      <c r="G111" s="215"/>
      <c r="H111" s="215" t="s">
        <v>1160</v>
      </c>
      <c r="I111" s="215" t="s">
        <v>1122</v>
      </c>
      <c r="J111" s="215">
        <v>50</v>
      </c>
      <c r="K111" s="227"/>
    </row>
    <row r="112" spans="2:11" s="1" customFormat="1" ht="15" customHeight="1">
      <c r="B112" s="238"/>
      <c r="C112" s="215" t="s">
        <v>1145</v>
      </c>
      <c r="D112" s="215"/>
      <c r="E112" s="215"/>
      <c r="F112" s="236" t="s">
        <v>1126</v>
      </c>
      <c r="G112" s="215"/>
      <c r="H112" s="215" t="s">
        <v>1160</v>
      </c>
      <c r="I112" s="215" t="s">
        <v>1122</v>
      </c>
      <c r="J112" s="215">
        <v>50</v>
      </c>
      <c r="K112" s="227"/>
    </row>
    <row r="113" spans="2:11" s="1" customFormat="1" ht="15" customHeight="1">
      <c r="B113" s="238"/>
      <c r="C113" s="215" t="s">
        <v>50</v>
      </c>
      <c r="D113" s="215"/>
      <c r="E113" s="215"/>
      <c r="F113" s="236" t="s">
        <v>1120</v>
      </c>
      <c r="G113" s="215"/>
      <c r="H113" s="215" t="s">
        <v>1161</v>
      </c>
      <c r="I113" s="215" t="s">
        <v>1122</v>
      </c>
      <c r="J113" s="215">
        <v>20</v>
      </c>
      <c r="K113" s="227"/>
    </row>
    <row r="114" spans="2:11" s="1" customFormat="1" ht="15" customHeight="1">
      <c r="B114" s="238"/>
      <c r="C114" s="215" t="s">
        <v>1162</v>
      </c>
      <c r="D114" s="215"/>
      <c r="E114" s="215"/>
      <c r="F114" s="236" t="s">
        <v>1120</v>
      </c>
      <c r="G114" s="215"/>
      <c r="H114" s="215" t="s">
        <v>1163</v>
      </c>
      <c r="I114" s="215" t="s">
        <v>1122</v>
      </c>
      <c r="J114" s="215">
        <v>120</v>
      </c>
      <c r="K114" s="227"/>
    </row>
    <row r="115" spans="2:11" s="1" customFormat="1" ht="15" customHeight="1">
      <c r="B115" s="238"/>
      <c r="C115" s="215" t="s">
        <v>35</v>
      </c>
      <c r="D115" s="215"/>
      <c r="E115" s="215"/>
      <c r="F115" s="236" t="s">
        <v>1120</v>
      </c>
      <c r="G115" s="215"/>
      <c r="H115" s="215" t="s">
        <v>1164</v>
      </c>
      <c r="I115" s="215" t="s">
        <v>1155</v>
      </c>
      <c r="J115" s="215"/>
      <c r="K115" s="227"/>
    </row>
    <row r="116" spans="2:11" s="1" customFormat="1" ht="15" customHeight="1">
      <c r="B116" s="238"/>
      <c r="C116" s="215" t="s">
        <v>45</v>
      </c>
      <c r="D116" s="215"/>
      <c r="E116" s="215"/>
      <c r="F116" s="236" t="s">
        <v>1120</v>
      </c>
      <c r="G116" s="215"/>
      <c r="H116" s="215" t="s">
        <v>1165</v>
      </c>
      <c r="I116" s="215" t="s">
        <v>1155</v>
      </c>
      <c r="J116" s="215"/>
      <c r="K116" s="227"/>
    </row>
    <row r="117" spans="2:11" s="1" customFormat="1" ht="15" customHeight="1">
      <c r="B117" s="238"/>
      <c r="C117" s="215" t="s">
        <v>54</v>
      </c>
      <c r="D117" s="215"/>
      <c r="E117" s="215"/>
      <c r="F117" s="236" t="s">
        <v>1120</v>
      </c>
      <c r="G117" s="215"/>
      <c r="H117" s="215" t="s">
        <v>1166</v>
      </c>
      <c r="I117" s="215" t="s">
        <v>1167</v>
      </c>
      <c r="J117" s="215"/>
      <c r="K117" s="227"/>
    </row>
    <row r="118" spans="2:11" s="1" customFormat="1" ht="15" customHeight="1">
      <c r="B118" s="241"/>
      <c r="C118" s="247"/>
      <c r="D118" s="247"/>
      <c r="E118" s="247"/>
      <c r="F118" s="247"/>
      <c r="G118" s="247"/>
      <c r="H118" s="247"/>
      <c r="I118" s="247"/>
      <c r="J118" s="247"/>
      <c r="K118" s="243"/>
    </row>
    <row r="119" spans="2:11" s="1" customFormat="1" ht="18.75" customHeight="1">
      <c r="B119" s="248"/>
      <c r="C119" s="249"/>
      <c r="D119" s="249"/>
      <c r="E119" s="249"/>
      <c r="F119" s="250"/>
      <c r="G119" s="249"/>
      <c r="H119" s="249"/>
      <c r="I119" s="249"/>
      <c r="J119" s="249"/>
      <c r="K119" s="248"/>
    </row>
    <row r="120" spans="2:11" s="1" customFormat="1" ht="18.75" customHeight="1">
      <c r="B120" s="222"/>
      <c r="C120" s="222"/>
      <c r="D120" s="222"/>
      <c r="E120" s="222"/>
      <c r="F120" s="222"/>
      <c r="G120" s="222"/>
      <c r="H120" s="222"/>
      <c r="I120" s="222"/>
      <c r="J120" s="222"/>
      <c r="K120" s="222"/>
    </row>
    <row r="121" spans="2:11" s="1" customFormat="1" ht="7.5" customHeight="1">
      <c r="B121" s="251"/>
      <c r="C121" s="252"/>
      <c r="D121" s="252"/>
      <c r="E121" s="252"/>
      <c r="F121" s="252"/>
      <c r="G121" s="252"/>
      <c r="H121" s="252"/>
      <c r="I121" s="252"/>
      <c r="J121" s="252"/>
      <c r="K121" s="253"/>
    </row>
    <row r="122" spans="2:11" s="1" customFormat="1" ht="45" customHeight="1">
      <c r="B122" s="254"/>
      <c r="C122" s="334" t="s">
        <v>1168</v>
      </c>
      <c r="D122" s="334"/>
      <c r="E122" s="334"/>
      <c r="F122" s="334"/>
      <c r="G122" s="334"/>
      <c r="H122" s="334"/>
      <c r="I122" s="334"/>
      <c r="J122" s="334"/>
      <c r="K122" s="255"/>
    </row>
    <row r="123" spans="2:11" s="1" customFormat="1" ht="17.25" customHeight="1">
      <c r="B123" s="256"/>
      <c r="C123" s="228" t="s">
        <v>1114</v>
      </c>
      <c r="D123" s="228"/>
      <c r="E123" s="228"/>
      <c r="F123" s="228" t="s">
        <v>1115</v>
      </c>
      <c r="G123" s="229"/>
      <c r="H123" s="228" t="s">
        <v>51</v>
      </c>
      <c r="I123" s="228" t="s">
        <v>54</v>
      </c>
      <c r="J123" s="228" t="s">
        <v>1116</v>
      </c>
      <c r="K123" s="257"/>
    </row>
    <row r="124" spans="2:11" s="1" customFormat="1" ht="17.25" customHeight="1">
      <c r="B124" s="256"/>
      <c r="C124" s="230" t="s">
        <v>1117</v>
      </c>
      <c r="D124" s="230"/>
      <c r="E124" s="230"/>
      <c r="F124" s="231" t="s">
        <v>1118</v>
      </c>
      <c r="G124" s="232"/>
      <c r="H124" s="230"/>
      <c r="I124" s="230"/>
      <c r="J124" s="230" t="s">
        <v>1119</v>
      </c>
      <c r="K124" s="257"/>
    </row>
    <row r="125" spans="2:11" s="1" customFormat="1" ht="5.25" customHeight="1">
      <c r="B125" s="258"/>
      <c r="C125" s="233"/>
      <c r="D125" s="233"/>
      <c r="E125" s="233"/>
      <c r="F125" s="233"/>
      <c r="G125" s="259"/>
      <c r="H125" s="233"/>
      <c r="I125" s="233"/>
      <c r="J125" s="233"/>
      <c r="K125" s="260"/>
    </row>
    <row r="126" spans="2:11" s="1" customFormat="1" ht="15" customHeight="1">
      <c r="B126" s="258"/>
      <c r="C126" s="215" t="s">
        <v>1123</v>
      </c>
      <c r="D126" s="235"/>
      <c r="E126" s="235"/>
      <c r="F126" s="236" t="s">
        <v>1120</v>
      </c>
      <c r="G126" s="215"/>
      <c r="H126" s="215" t="s">
        <v>1160</v>
      </c>
      <c r="I126" s="215" t="s">
        <v>1122</v>
      </c>
      <c r="J126" s="215">
        <v>120</v>
      </c>
      <c r="K126" s="261"/>
    </row>
    <row r="127" spans="2:11" s="1" customFormat="1" ht="15" customHeight="1">
      <c r="B127" s="258"/>
      <c r="C127" s="215" t="s">
        <v>1169</v>
      </c>
      <c r="D127" s="215"/>
      <c r="E127" s="215"/>
      <c r="F127" s="236" t="s">
        <v>1120</v>
      </c>
      <c r="G127" s="215"/>
      <c r="H127" s="215" t="s">
        <v>1170</v>
      </c>
      <c r="I127" s="215" t="s">
        <v>1122</v>
      </c>
      <c r="J127" s="215" t="s">
        <v>1171</v>
      </c>
      <c r="K127" s="261"/>
    </row>
    <row r="128" spans="2:11" s="1" customFormat="1" ht="15" customHeight="1">
      <c r="B128" s="258"/>
      <c r="C128" s="215" t="s">
        <v>1068</v>
      </c>
      <c r="D128" s="215"/>
      <c r="E128" s="215"/>
      <c r="F128" s="236" t="s">
        <v>1120</v>
      </c>
      <c r="G128" s="215"/>
      <c r="H128" s="215" t="s">
        <v>1172</v>
      </c>
      <c r="I128" s="215" t="s">
        <v>1122</v>
      </c>
      <c r="J128" s="215" t="s">
        <v>1171</v>
      </c>
      <c r="K128" s="261"/>
    </row>
    <row r="129" spans="2:11" s="1" customFormat="1" ht="15" customHeight="1">
      <c r="B129" s="258"/>
      <c r="C129" s="215" t="s">
        <v>1131</v>
      </c>
      <c r="D129" s="215"/>
      <c r="E129" s="215"/>
      <c r="F129" s="236" t="s">
        <v>1126</v>
      </c>
      <c r="G129" s="215"/>
      <c r="H129" s="215" t="s">
        <v>1132</v>
      </c>
      <c r="I129" s="215" t="s">
        <v>1122</v>
      </c>
      <c r="J129" s="215">
        <v>15</v>
      </c>
      <c r="K129" s="261"/>
    </row>
    <row r="130" spans="2:11" s="1" customFormat="1" ht="15" customHeight="1">
      <c r="B130" s="258"/>
      <c r="C130" s="239" t="s">
        <v>1133</v>
      </c>
      <c r="D130" s="239"/>
      <c r="E130" s="239"/>
      <c r="F130" s="240" t="s">
        <v>1126</v>
      </c>
      <c r="G130" s="239"/>
      <c r="H130" s="239" t="s">
        <v>1134</v>
      </c>
      <c r="I130" s="239" t="s">
        <v>1122</v>
      </c>
      <c r="J130" s="239">
        <v>15</v>
      </c>
      <c r="K130" s="261"/>
    </row>
    <row r="131" spans="2:11" s="1" customFormat="1" ht="15" customHeight="1">
      <c r="B131" s="258"/>
      <c r="C131" s="239" t="s">
        <v>1135</v>
      </c>
      <c r="D131" s="239"/>
      <c r="E131" s="239"/>
      <c r="F131" s="240" t="s">
        <v>1126</v>
      </c>
      <c r="G131" s="239"/>
      <c r="H131" s="239" t="s">
        <v>1136</v>
      </c>
      <c r="I131" s="239" t="s">
        <v>1122</v>
      </c>
      <c r="J131" s="239">
        <v>20</v>
      </c>
      <c r="K131" s="261"/>
    </row>
    <row r="132" spans="2:11" s="1" customFormat="1" ht="15" customHeight="1">
      <c r="B132" s="258"/>
      <c r="C132" s="239" t="s">
        <v>1137</v>
      </c>
      <c r="D132" s="239"/>
      <c r="E132" s="239"/>
      <c r="F132" s="240" t="s">
        <v>1126</v>
      </c>
      <c r="G132" s="239"/>
      <c r="H132" s="239" t="s">
        <v>1138</v>
      </c>
      <c r="I132" s="239" t="s">
        <v>1122</v>
      </c>
      <c r="J132" s="239">
        <v>20</v>
      </c>
      <c r="K132" s="261"/>
    </row>
    <row r="133" spans="2:11" s="1" customFormat="1" ht="15" customHeight="1">
      <c r="B133" s="258"/>
      <c r="C133" s="215" t="s">
        <v>1125</v>
      </c>
      <c r="D133" s="215"/>
      <c r="E133" s="215"/>
      <c r="F133" s="236" t="s">
        <v>1126</v>
      </c>
      <c r="G133" s="215"/>
      <c r="H133" s="215" t="s">
        <v>1160</v>
      </c>
      <c r="I133" s="215" t="s">
        <v>1122</v>
      </c>
      <c r="J133" s="215">
        <v>50</v>
      </c>
      <c r="K133" s="261"/>
    </row>
    <row r="134" spans="2:11" s="1" customFormat="1" ht="15" customHeight="1">
      <c r="B134" s="258"/>
      <c r="C134" s="215" t="s">
        <v>1139</v>
      </c>
      <c r="D134" s="215"/>
      <c r="E134" s="215"/>
      <c r="F134" s="236" t="s">
        <v>1126</v>
      </c>
      <c r="G134" s="215"/>
      <c r="H134" s="215" t="s">
        <v>1160</v>
      </c>
      <c r="I134" s="215" t="s">
        <v>1122</v>
      </c>
      <c r="J134" s="215">
        <v>50</v>
      </c>
      <c r="K134" s="261"/>
    </row>
    <row r="135" spans="2:11" s="1" customFormat="1" ht="15" customHeight="1">
      <c r="B135" s="258"/>
      <c r="C135" s="215" t="s">
        <v>1145</v>
      </c>
      <c r="D135" s="215"/>
      <c r="E135" s="215"/>
      <c r="F135" s="236" t="s">
        <v>1126</v>
      </c>
      <c r="G135" s="215"/>
      <c r="H135" s="215" t="s">
        <v>1160</v>
      </c>
      <c r="I135" s="215" t="s">
        <v>1122</v>
      </c>
      <c r="J135" s="215">
        <v>50</v>
      </c>
      <c r="K135" s="261"/>
    </row>
    <row r="136" spans="2:11" s="1" customFormat="1" ht="15" customHeight="1">
      <c r="B136" s="258"/>
      <c r="C136" s="215" t="s">
        <v>1147</v>
      </c>
      <c r="D136" s="215"/>
      <c r="E136" s="215"/>
      <c r="F136" s="236" t="s">
        <v>1126</v>
      </c>
      <c r="G136" s="215"/>
      <c r="H136" s="215" t="s">
        <v>1160</v>
      </c>
      <c r="I136" s="215" t="s">
        <v>1122</v>
      </c>
      <c r="J136" s="215">
        <v>50</v>
      </c>
      <c r="K136" s="261"/>
    </row>
    <row r="137" spans="2:11" s="1" customFormat="1" ht="15" customHeight="1">
      <c r="B137" s="258"/>
      <c r="C137" s="215" t="s">
        <v>1148</v>
      </c>
      <c r="D137" s="215"/>
      <c r="E137" s="215"/>
      <c r="F137" s="236" t="s">
        <v>1126</v>
      </c>
      <c r="G137" s="215"/>
      <c r="H137" s="215" t="s">
        <v>1173</v>
      </c>
      <c r="I137" s="215" t="s">
        <v>1122</v>
      </c>
      <c r="J137" s="215">
        <v>255</v>
      </c>
      <c r="K137" s="261"/>
    </row>
    <row r="138" spans="2:11" s="1" customFormat="1" ht="15" customHeight="1">
      <c r="B138" s="258"/>
      <c r="C138" s="215" t="s">
        <v>1150</v>
      </c>
      <c r="D138" s="215"/>
      <c r="E138" s="215"/>
      <c r="F138" s="236" t="s">
        <v>1120</v>
      </c>
      <c r="G138" s="215"/>
      <c r="H138" s="215" t="s">
        <v>1174</v>
      </c>
      <c r="I138" s="215" t="s">
        <v>1152</v>
      </c>
      <c r="J138" s="215"/>
      <c r="K138" s="261"/>
    </row>
    <row r="139" spans="2:11" s="1" customFormat="1" ht="15" customHeight="1">
      <c r="B139" s="258"/>
      <c r="C139" s="215" t="s">
        <v>1153</v>
      </c>
      <c r="D139" s="215"/>
      <c r="E139" s="215"/>
      <c r="F139" s="236" t="s">
        <v>1120</v>
      </c>
      <c r="G139" s="215"/>
      <c r="H139" s="215" t="s">
        <v>1175</v>
      </c>
      <c r="I139" s="215" t="s">
        <v>1155</v>
      </c>
      <c r="J139" s="215"/>
      <c r="K139" s="261"/>
    </row>
    <row r="140" spans="2:11" s="1" customFormat="1" ht="15" customHeight="1">
      <c r="B140" s="258"/>
      <c r="C140" s="215" t="s">
        <v>1156</v>
      </c>
      <c r="D140" s="215"/>
      <c r="E140" s="215"/>
      <c r="F140" s="236" t="s">
        <v>1120</v>
      </c>
      <c r="G140" s="215"/>
      <c r="H140" s="215" t="s">
        <v>1156</v>
      </c>
      <c r="I140" s="215" t="s">
        <v>1155</v>
      </c>
      <c r="J140" s="215"/>
      <c r="K140" s="261"/>
    </row>
    <row r="141" spans="2:11" s="1" customFormat="1" ht="15" customHeight="1">
      <c r="B141" s="258"/>
      <c r="C141" s="215" t="s">
        <v>35</v>
      </c>
      <c r="D141" s="215"/>
      <c r="E141" s="215"/>
      <c r="F141" s="236" t="s">
        <v>1120</v>
      </c>
      <c r="G141" s="215"/>
      <c r="H141" s="215" t="s">
        <v>1176</v>
      </c>
      <c r="I141" s="215" t="s">
        <v>1155</v>
      </c>
      <c r="J141" s="215"/>
      <c r="K141" s="261"/>
    </row>
    <row r="142" spans="2:11" s="1" customFormat="1" ht="15" customHeight="1">
      <c r="B142" s="258"/>
      <c r="C142" s="215" t="s">
        <v>1177</v>
      </c>
      <c r="D142" s="215"/>
      <c r="E142" s="215"/>
      <c r="F142" s="236" t="s">
        <v>1120</v>
      </c>
      <c r="G142" s="215"/>
      <c r="H142" s="215" t="s">
        <v>1178</v>
      </c>
      <c r="I142" s="215" t="s">
        <v>1155</v>
      </c>
      <c r="J142" s="215"/>
      <c r="K142" s="261"/>
    </row>
    <row r="143" spans="2:11" s="1" customFormat="1" ht="15" customHeight="1">
      <c r="B143" s="262"/>
      <c r="C143" s="263"/>
      <c r="D143" s="263"/>
      <c r="E143" s="263"/>
      <c r="F143" s="263"/>
      <c r="G143" s="263"/>
      <c r="H143" s="263"/>
      <c r="I143" s="263"/>
      <c r="J143" s="263"/>
      <c r="K143" s="264"/>
    </row>
    <row r="144" spans="2:11" s="1" customFormat="1" ht="18.75" customHeight="1">
      <c r="B144" s="249"/>
      <c r="C144" s="249"/>
      <c r="D144" s="249"/>
      <c r="E144" s="249"/>
      <c r="F144" s="250"/>
      <c r="G144" s="249"/>
      <c r="H144" s="249"/>
      <c r="I144" s="249"/>
      <c r="J144" s="249"/>
      <c r="K144" s="249"/>
    </row>
    <row r="145" spans="2:11" s="1" customFormat="1" ht="18.75" customHeight="1">
      <c r="B145" s="222"/>
      <c r="C145" s="222"/>
      <c r="D145" s="222"/>
      <c r="E145" s="222"/>
      <c r="F145" s="222"/>
      <c r="G145" s="222"/>
      <c r="H145" s="222"/>
      <c r="I145" s="222"/>
      <c r="J145" s="222"/>
      <c r="K145" s="222"/>
    </row>
    <row r="146" spans="2:11" s="1" customFormat="1" ht="7.5" customHeight="1">
      <c r="B146" s="223"/>
      <c r="C146" s="224"/>
      <c r="D146" s="224"/>
      <c r="E146" s="224"/>
      <c r="F146" s="224"/>
      <c r="G146" s="224"/>
      <c r="H146" s="224"/>
      <c r="I146" s="224"/>
      <c r="J146" s="224"/>
      <c r="K146" s="225"/>
    </row>
    <row r="147" spans="2:11" s="1" customFormat="1" ht="45" customHeight="1">
      <c r="B147" s="226"/>
      <c r="C147" s="336" t="s">
        <v>1179</v>
      </c>
      <c r="D147" s="336"/>
      <c r="E147" s="336"/>
      <c r="F147" s="336"/>
      <c r="G147" s="336"/>
      <c r="H147" s="336"/>
      <c r="I147" s="336"/>
      <c r="J147" s="336"/>
      <c r="K147" s="227"/>
    </row>
    <row r="148" spans="2:11" s="1" customFormat="1" ht="17.25" customHeight="1">
      <c r="B148" s="226"/>
      <c r="C148" s="228" t="s">
        <v>1114</v>
      </c>
      <c r="D148" s="228"/>
      <c r="E148" s="228"/>
      <c r="F148" s="228" t="s">
        <v>1115</v>
      </c>
      <c r="G148" s="229"/>
      <c r="H148" s="228" t="s">
        <v>51</v>
      </c>
      <c r="I148" s="228" t="s">
        <v>54</v>
      </c>
      <c r="J148" s="228" t="s">
        <v>1116</v>
      </c>
      <c r="K148" s="227"/>
    </row>
    <row r="149" spans="2:11" s="1" customFormat="1" ht="17.25" customHeight="1">
      <c r="B149" s="226"/>
      <c r="C149" s="230" t="s">
        <v>1117</v>
      </c>
      <c r="D149" s="230"/>
      <c r="E149" s="230"/>
      <c r="F149" s="231" t="s">
        <v>1118</v>
      </c>
      <c r="G149" s="232"/>
      <c r="H149" s="230"/>
      <c r="I149" s="230"/>
      <c r="J149" s="230" t="s">
        <v>1119</v>
      </c>
      <c r="K149" s="227"/>
    </row>
    <row r="150" spans="2:11" s="1" customFormat="1" ht="5.25" customHeight="1">
      <c r="B150" s="238"/>
      <c r="C150" s="233"/>
      <c r="D150" s="233"/>
      <c r="E150" s="233"/>
      <c r="F150" s="233"/>
      <c r="G150" s="234"/>
      <c r="H150" s="233"/>
      <c r="I150" s="233"/>
      <c r="J150" s="233"/>
      <c r="K150" s="261"/>
    </row>
    <row r="151" spans="2:11" s="1" customFormat="1" ht="15" customHeight="1">
      <c r="B151" s="238"/>
      <c r="C151" s="265" t="s">
        <v>1123</v>
      </c>
      <c r="D151" s="215"/>
      <c r="E151" s="215"/>
      <c r="F151" s="266" t="s">
        <v>1120</v>
      </c>
      <c r="G151" s="215"/>
      <c r="H151" s="265" t="s">
        <v>1160</v>
      </c>
      <c r="I151" s="265" t="s">
        <v>1122</v>
      </c>
      <c r="J151" s="265">
        <v>120</v>
      </c>
      <c r="K151" s="261"/>
    </row>
    <row r="152" spans="2:11" s="1" customFormat="1" ht="15" customHeight="1">
      <c r="B152" s="238"/>
      <c r="C152" s="265" t="s">
        <v>1169</v>
      </c>
      <c r="D152" s="215"/>
      <c r="E152" s="215"/>
      <c r="F152" s="266" t="s">
        <v>1120</v>
      </c>
      <c r="G152" s="215"/>
      <c r="H152" s="265" t="s">
        <v>1180</v>
      </c>
      <c r="I152" s="265" t="s">
        <v>1122</v>
      </c>
      <c r="J152" s="265" t="s">
        <v>1171</v>
      </c>
      <c r="K152" s="261"/>
    </row>
    <row r="153" spans="2:11" s="1" customFormat="1" ht="15" customHeight="1">
      <c r="B153" s="238"/>
      <c r="C153" s="265" t="s">
        <v>1068</v>
      </c>
      <c r="D153" s="215"/>
      <c r="E153" s="215"/>
      <c r="F153" s="266" t="s">
        <v>1120</v>
      </c>
      <c r="G153" s="215"/>
      <c r="H153" s="265" t="s">
        <v>1181</v>
      </c>
      <c r="I153" s="265" t="s">
        <v>1122</v>
      </c>
      <c r="J153" s="265" t="s">
        <v>1171</v>
      </c>
      <c r="K153" s="261"/>
    </row>
    <row r="154" spans="2:11" s="1" customFormat="1" ht="15" customHeight="1">
      <c r="B154" s="238"/>
      <c r="C154" s="265" t="s">
        <v>1125</v>
      </c>
      <c r="D154" s="215"/>
      <c r="E154" s="215"/>
      <c r="F154" s="266" t="s">
        <v>1126</v>
      </c>
      <c r="G154" s="215"/>
      <c r="H154" s="265" t="s">
        <v>1160</v>
      </c>
      <c r="I154" s="265" t="s">
        <v>1122</v>
      </c>
      <c r="J154" s="265">
        <v>50</v>
      </c>
      <c r="K154" s="261"/>
    </row>
    <row r="155" spans="2:11" s="1" customFormat="1" ht="15" customHeight="1">
      <c r="B155" s="238"/>
      <c r="C155" s="265" t="s">
        <v>1128</v>
      </c>
      <c r="D155" s="215"/>
      <c r="E155" s="215"/>
      <c r="F155" s="266" t="s">
        <v>1120</v>
      </c>
      <c r="G155" s="215"/>
      <c r="H155" s="265" t="s">
        <v>1160</v>
      </c>
      <c r="I155" s="265" t="s">
        <v>1130</v>
      </c>
      <c r="J155" s="265"/>
      <c r="K155" s="261"/>
    </row>
    <row r="156" spans="2:11" s="1" customFormat="1" ht="15" customHeight="1">
      <c r="B156" s="238"/>
      <c r="C156" s="265" t="s">
        <v>1139</v>
      </c>
      <c r="D156" s="215"/>
      <c r="E156" s="215"/>
      <c r="F156" s="266" t="s">
        <v>1126</v>
      </c>
      <c r="G156" s="215"/>
      <c r="H156" s="265" t="s">
        <v>1160</v>
      </c>
      <c r="I156" s="265" t="s">
        <v>1122</v>
      </c>
      <c r="J156" s="265">
        <v>50</v>
      </c>
      <c r="K156" s="261"/>
    </row>
    <row r="157" spans="2:11" s="1" customFormat="1" ht="15" customHeight="1">
      <c r="B157" s="238"/>
      <c r="C157" s="265" t="s">
        <v>1147</v>
      </c>
      <c r="D157" s="215"/>
      <c r="E157" s="215"/>
      <c r="F157" s="266" t="s">
        <v>1126</v>
      </c>
      <c r="G157" s="215"/>
      <c r="H157" s="265" t="s">
        <v>1160</v>
      </c>
      <c r="I157" s="265" t="s">
        <v>1122</v>
      </c>
      <c r="J157" s="265">
        <v>50</v>
      </c>
      <c r="K157" s="261"/>
    </row>
    <row r="158" spans="2:11" s="1" customFormat="1" ht="15" customHeight="1">
      <c r="B158" s="238"/>
      <c r="C158" s="265" t="s">
        <v>1145</v>
      </c>
      <c r="D158" s="215"/>
      <c r="E158" s="215"/>
      <c r="F158" s="266" t="s">
        <v>1126</v>
      </c>
      <c r="G158" s="215"/>
      <c r="H158" s="265" t="s">
        <v>1160</v>
      </c>
      <c r="I158" s="265" t="s">
        <v>1122</v>
      </c>
      <c r="J158" s="265">
        <v>50</v>
      </c>
      <c r="K158" s="261"/>
    </row>
    <row r="159" spans="2:11" s="1" customFormat="1" ht="15" customHeight="1">
      <c r="B159" s="238"/>
      <c r="C159" s="265" t="s">
        <v>99</v>
      </c>
      <c r="D159" s="215"/>
      <c r="E159" s="215"/>
      <c r="F159" s="266" t="s">
        <v>1120</v>
      </c>
      <c r="G159" s="215"/>
      <c r="H159" s="265" t="s">
        <v>1182</v>
      </c>
      <c r="I159" s="265" t="s">
        <v>1122</v>
      </c>
      <c r="J159" s="265" t="s">
        <v>1183</v>
      </c>
      <c r="K159" s="261"/>
    </row>
    <row r="160" spans="2:11" s="1" customFormat="1" ht="15" customHeight="1">
      <c r="B160" s="238"/>
      <c r="C160" s="265" t="s">
        <v>1184</v>
      </c>
      <c r="D160" s="215"/>
      <c r="E160" s="215"/>
      <c r="F160" s="266" t="s">
        <v>1120</v>
      </c>
      <c r="G160" s="215"/>
      <c r="H160" s="265" t="s">
        <v>1185</v>
      </c>
      <c r="I160" s="265" t="s">
        <v>1155</v>
      </c>
      <c r="J160" s="265"/>
      <c r="K160" s="261"/>
    </row>
    <row r="161" spans="2:11" s="1" customFormat="1" ht="15" customHeight="1">
      <c r="B161" s="267"/>
      <c r="C161" s="247"/>
      <c r="D161" s="247"/>
      <c r="E161" s="247"/>
      <c r="F161" s="247"/>
      <c r="G161" s="247"/>
      <c r="H161" s="247"/>
      <c r="I161" s="247"/>
      <c r="J161" s="247"/>
      <c r="K161" s="268"/>
    </row>
    <row r="162" spans="2:11" s="1" customFormat="1" ht="18.75" customHeight="1">
      <c r="B162" s="249"/>
      <c r="C162" s="259"/>
      <c r="D162" s="259"/>
      <c r="E162" s="259"/>
      <c r="F162" s="269"/>
      <c r="G162" s="259"/>
      <c r="H162" s="259"/>
      <c r="I162" s="259"/>
      <c r="J162" s="259"/>
      <c r="K162" s="249"/>
    </row>
    <row r="163" spans="2:11" s="1" customFormat="1" ht="18.75" customHeight="1">
      <c r="B163" s="222"/>
      <c r="C163" s="222"/>
      <c r="D163" s="222"/>
      <c r="E163" s="222"/>
      <c r="F163" s="222"/>
      <c r="G163" s="222"/>
      <c r="H163" s="222"/>
      <c r="I163" s="222"/>
      <c r="J163" s="222"/>
      <c r="K163" s="222"/>
    </row>
    <row r="164" spans="2:11" s="1" customFormat="1" ht="7.5" customHeight="1">
      <c r="B164" s="204"/>
      <c r="C164" s="205"/>
      <c r="D164" s="205"/>
      <c r="E164" s="205"/>
      <c r="F164" s="205"/>
      <c r="G164" s="205"/>
      <c r="H164" s="205"/>
      <c r="I164" s="205"/>
      <c r="J164" s="205"/>
      <c r="K164" s="206"/>
    </row>
    <row r="165" spans="2:11" s="1" customFormat="1" ht="45" customHeight="1">
      <c r="B165" s="207"/>
      <c r="C165" s="334" t="s">
        <v>1186</v>
      </c>
      <c r="D165" s="334"/>
      <c r="E165" s="334"/>
      <c r="F165" s="334"/>
      <c r="G165" s="334"/>
      <c r="H165" s="334"/>
      <c r="I165" s="334"/>
      <c r="J165" s="334"/>
      <c r="K165" s="208"/>
    </row>
    <row r="166" spans="2:11" s="1" customFormat="1" ht="17.25" customHeight="1">
      <c r="B166" s="207"/>
      <c r="C166" s="228" t="s">
        <v>1114</v>
      </c>
      <c r="D166" s="228"/>
      <c r="E166" s="228"/>
      <c r="F166" s="228" t="s">
        <v>1115</v>
      </c>
      <c r="G166" s="270"/>
      <c r="H166" s="271" t="s">
        <v>51</v>
      </c>
      <c r="I166" s="271" t="s">
        <v>54</v>
      </c>
      <c r="J166" s="228" t="s">
        <v>1116</v>
      </c>
      <c r="K166" s="208"/>
    </row>
    <row r="167" spans="2:11" s="1" customFormat="1" ht="17.25" customHeight="1">
      <c r="B167" s="209"/>
      <c r="C167" s="230" t="s">
        <v>1117</v>
      </c>
      <c r="D167" s="230"/>
      <c r="E167" s="230"/>
      <c r="F167" s="231" t="s">
        <v>1118</v>
      </c>
      <c r="G167" s="272"/>
      <c r="H167" s="273"/>
      <c r="I167" s="273"/>
      <c r="J167" s="230" t="s">
        <v>1119</v>
      </c>
      <c r="K167" s="210"/>
    </row>
    <row r="168" spans="2:11" s="1" customFormat="1" ht="5.25" customHeight="1">
      <c r="B168" s="238"/>
      <c r="C168" s="233"/>
      <c r="D168" s="233"/>
      <c r="E168" s="233"/>
      <c r="F168" s="233"/>
      <c r="G168" s="234"/>
      <c r="H168" s="233"/>
      <c r="I168" s="233"/>
      <c r="J168" s="233"/>
      <c r="K168" s="261"/>
    </row>
    <row r="169" spans="2:11" s="1" customFormat="1" ht="15" customHeight="1">
      <c r="B169" s="238"/>
      <c r="C169" s="215" t="s">
        <v>1123</v>
      </c>
      <c r="D169" s="215"/>
      <c r="E169" s="215"/>
      <c r="F169" s="236" t="s">
        <v>1120</v>
      </c>
      <c r="G169" s="215"/>
      <c r="H169" s="215" t="s">
        <v>1160</v>
      </c>
      <c r="I169" s="215" t="s">
        <v>1122</v>
      </c>
      <c r="J169" s="215">
        <v>120</v>
      </c>
      <c r="K169" s="261"/>
    </row>
    <row r="170" spans="2:11" s="1" customFormat="1" ht="15" customHeight="1">
      <c r="B170" s="238"/>
      <c r="C170" s="215" t="s">
        <v>1169</v>
      </c>
      <c r="D170" s="215"/>
      <c r="E170" s="215"/>
      <c r="F170" s="236" t="s">
        <v>1120</v>
      </c>
      <c r="G170" s="215"/>
      <c r="H170" s="215" t="s">
        <v>1170</v>
      </c>
      <c r="I170" s="215" t="s">
        <v>1122</v>
      </c>
      <c r="J170" s="215" t="s">
        <v>1171</v>
      </c>
      <c r="K170" s="261"/>
    </row>
    <row r="171" spans="2:11" s="1" customFormat="1" ht="15" customHeight="1">
      <c r="B171" s="238"/>
      <c r="C171" s="215" t="s">
        <v>1068</v>
      </c>
      <c r="D171" s="215"/>
      <c r="E171" s="215"/>
      <c r="F171" s="236" t="s">
        <v>1120</v>
      </c>
      <c r="G171" s="215"/>
      <c r="H171" s="215" t="s">
        <v>1187</v>
      </c>
      <c r="I171" s="215" t="s">
        <v>1122</v>
      </c>
      <c r="J171" s="215" t="s">
        <v>1171</v>
      </c>
      <c r="K171" s="261"/>
    </row>
    <row r="172" spans="2:11" s="1" customFormat="1" ht="15" customHeight="1">
      <c r="B172" s="238"/>
      <c r="C172" s="215" t="s">
        <v>1125</v>
      </c>
      <c r="D172" s="215"/>
      <c r="E172" s="215"/>
      <c r="F172" s="236" t="s">
        <v>1126</v>
      </c>
      <c r="G172" s="215"/>
      <c r="H172" s="215" t="s">
        <v>1187</v>
      </c>
      <c r="I172" s="215" t="s">
        <v>1122</v>
      </c>
      <c r="J172" s="215">
        <v>50</v>
      </c>
      <c r="K172" s="261"/>
    </row>
    <row r="173" spans="2:11" s="1" customFormat="1" ht="15" customHeight="1">
      <c r="B173" s="238"/>
      <c r="C173" s="215" t="s">
        <v>1128</v>
      </c>
      <c r="D173" s="215"/>
      <c r="E173" s="215"/>
      <c r="F173" s="236" t="s">
        <v>1120</v>
      </c>
      <c r="G173" s="215"/>
      <c r="H173" s="215" t="s">
        <v>1187</v>
      </c>
      <c r="I173" s="215" t="s">
        <v>1130</v>
      </c>
      <c r="J173" s="215"/>
      <c r="K173" s="261"/>
    </row>
    <row r="174" spans="2:11" s="1" customFormat="1" ht="15" customHeight="1">
      <c r="B174" s="238"/>
      <c r="C174" s="215" t="s">
        <v>1139</v>
      </c>
      <c r="D174" s="215"/>
      <c r="E174" s="215"/>
      <c r="F174" s="236" t="s">
        <v>1126</v>
      </c>
      <c r="G174" s="215"/>
      <c r="H174" s="215" t="s">
        <v>1187</v>
      </c>
      <c r="I174" s="215" t="s">
        <v>1122</v>
      </c>
      <c r="J174" s="215">
        <v>50</v>
      </c>
      <c r="K174" s="261"/>
    </row>
    <row r="175" spans="2:11" s="1" customFormat="1" ht="15" customHeight="1">
      <c r="B175" s="238"/>
      <c r="C175" s="215" t="s">
        <v>1147</v>
      </c>
      <c r="D175" s="215"/>
      <c r="E175" s="215"/>
      <c r="F175" s="236" t="s">
        <v>1126</v>
      </c>
      <c r="G175" s="215"/>
      <c r="H175" s="215" t="s">
        <v>1187</v>
      </c>
      <c r="I175" s="215" t="s">
        <v>1122</v>
      </c>
      <c r="J175" s="215">
        <v>50</v>
      </c>
      <c r="K175" s="261"/>
    </row>
    <row r="176" spans="2:11" s="1" customFormat="1" ht="15" customHeight="1">
      <c r="B176" s="238"/>
      <c r="C176" s="215" t="s">
        <v>1145</v>
      </c>
      <c r="D176" s="215"/>
      <c r="E176" s="215"/>
      <c r="F176" s="236" t="s">
        <v>1126</v>
      </c>
      <c r="G176" s="215"/>
      <c r="H176" s="215" t="s">
        <v>1187</v>
      </c>
      <c r="I176" s="215" t="s">
        <v>1122</v>
      </c>
      <c r="J176" s="215">
        <v>50</v>
      </c>
      <c r="K176" s="261"/>
    </row>
    <row r="177" spans="2:11" s="1" customFormat="1" ht="15" customHeight="1">
      <c r="B177" s="238"/>
      <c r="C177" s="215" t="s">
        <v>137</v>
      </c>
      <c r="D177" s="215"/>
      <c r="E177" s="215"/>
      <c r="F177" s="236" t="s">
        <v>1120</v>
      </c>
      <c r="G177" s="215"/>
      <c r="H177" s="215" t="s">
        <v>1188</v>
      </c>
      <c r="I177" s="215" t="s">
        <v>1189</v>
      </c>
      <c r="J177" s="215"/>
      <c r="K177" s="261"/>
    </row>
    <row r="178" spans="2:11" s="1" customFormat="1" ht="15" customHeight="1">
      <c r="B178" s="238"/>
      <c r="C178" s="215" t="s">
        <v>54</v>
      </c>
      <c r="D178" s="215"/>
      <c r="E178" s="215"/>
      <c r="F178" s="236" t="s">
        <v>1120</v>
      </c>
      <c r="G178" s="215"/>
      <c r="H178" s="215" t="s">
        <v>1190</v>
      </c>
      <c r="I178" s="215" t="s">
        <v>1191</v>
      </c>
      <c r="J178" s="215">
        <v>1</v>
      </c>
      <c r="K178" s="261"/>
    </row>
    <row r="179" spans="2:11" s="1" customFormat="1" ht="15" customHeight="1">
      <c r="B179" s="238"/>
      <c r="C179" s="215" t="s">
        <v>50</v>
      </c>
      <c r="D179" s="215"/>
      <c r="E179" s="215"/>
      <c r="F179" s="236" t="s">
        <v>1120</v>
      </c>
      <c r="G179" s="215"/>
      <c r="H179" s="215" t="s">
        <v>1192</v>
      </c>
      <c r="I179" s="215" t="s">
        <v>1122</v>
      </c>
      <c r="J179" s="215">
        <v>20</v>
      </c>
      <c r="K179" s="261"/>
    </row>
    <row r="180" spans="2:11" s="1" customFormat="1" ht="15" customHeight="1">
      <c r="B180" s="238"/>
      <c r="C180" s="215" t="s">
        <v>51</v>
      </c>
      <c r="D180" s="215"/>
      <c r="E180" s="215"/>
      <c r="F180" s="236" t="s">
        <v>1120</v>
      </c>
      <c r="G180" s="215"/>
      <c r="H180" s="215" t="s">
        <v>1193</v>
      </c>
      <c r="I180" s="215" t="s">
        <v>1122</v>
      </c>
      <c r="J180" s="215">
        <v>255</v>
      </c>
      <c r="K180" s="261"/>
    </row>
    <row r="181" spans="2:11" s="1" customFormat="1" ht="15" customHeight="1">
      <c r="B181" s="238"/>
      <c r="C181" s="215" t="s">
        <v>138</v>
      </c>
      <c r="D181" s="215"/>
      <c r="E181" s="215"/>
      <c r="F181" s="236" t="s">
        <v>1120</v>
      </c>
      <c r="G181" s="215"/>
      <c r="H181" s="215" t="s">
        <v>1084</v>
      </c>
      <c r="I181" s="215" t="s">
        <v>1122</v>
      </c>
      <c r="J181" s="215">
        <v>10</v>
      </c>
      <c r="K181" s="261"/>
    </row>
    <row r="182" spans="2:11" s="1" customFormat="1" ht="15" customHeight="1">
      <c r="B182" s="238"/>
      <c r="C182" s="215" t="s">
        <v>139</v>
      </c>
      <c r="D182" s="215"/>
      <c r="E182" s="215"/>
      <c r="F182" s="236" t="s">
        <v>1120</v>
      </c>
      <c r="G182" s="215"/>
      <c r="H182" s="215" t="s">
        <v>1194</v>
      </c>
      <c r="I182" s="215" t="s">
        <v>1155</v>
      </c>
      <c r="J182" s="215"/>
      <c r="K182" s="261"/>
    </row>
    <row r="183" spans="2:11" s="1" customFormat="1" ht="15" customHeight="1">
      <c r="B183" s="238"/>
      <c r="C183" s="215" t="s">
        <v>1195</v>
      </c>
      <c r="D183" s="215"/>
      <c r="E183" s="215"/>
      <c r="F183" s="236" t="s">
        <v>1120</v>
      </c>
      <c r="G183" s="215"/>
      <c r="H183" s="215" t="s">
        <v>1196</v>
      </c>
      <c r="I183" s="215" t="s">
        <v>1155</v>
      </c>
      <c r="J183" s="215"/>
      <c r="K183" s="261"/>
    </row>
    <row r="184" spans="2:11" s="1" customFormat="1" ht="15" customHeight="1">
      <c r="B184" s="238"/>
      <c r="C184" s="215" t="s">
        <v>1184</v>
      </c>
      <c r="D184" s="215"/>
      <c r="E184" s="215"/>
      <c r="F184" s="236" t="s">
        <v>1120</v>
      </c>
      <c r="G184" s="215"/>
      <c r="H184" s="215" t="s">
        <v>1197</v>
      </c>
      <c r="I184" s="215" t="s">
        <v>1155</v>
      </c>
      <c r="J184" s="215"/>
      <c r="K184" s="261"/>
    </row>
    <row r="185" spans="2:11" s="1" customFormat="1" ht="15" customHeight="1">
      <c r="B185" s="238"/>
      <c r="C185" s="215" t="s">
        <v>141</v>
      </c>
      <c r="D185" s="215"/>
      <c r="E185" s="215"/>
      <c r="F185" s="236" t="s">
        <v>1126</v>
      </c>
      <c r="G185" s="215"/>
      <c r="H185" s="215" t="s">
        <v>1198</v>
      </c>
      <c r="I185" s="215" t="s">
        <v>1122</v>
      </c>
      <c r="J185" s="215">
        <v>50</v>
      </c>
      <c r="K185" s="261"/>
    </row>
    <row r="186" spans="2:11" s="1" customFormat="1" ht="15" customHeight="1">
      <c r="B186" s="238"/>
      <c r="C186" s="215" t="s">
        <v>1199</v>
      </c>
      <c r="D186" s="215"/>
      <c r="E186" s="215"/>
      <c r="F186" s="236" t="s">
        <v>1126</v>
      </c>
      <c r="G186" s="215"/>
      <c r="H186" s="215" t="s">
        <v>1200</v>
      </c>
      <c r="I186" s="215" t="s">
        <v>1201</v>
      </c>
      <c r="J186" s="215"/>
      <c r="K186" s="261"/>
    </row>
    <row r="187" spans="2:11" s="1" customFormat="1" ht="15" customHeight="1">
      <c r="B187" s="238"/>
      <c r="C187" s="215" t="s">
        <v>1202</v>
      </c>
      <c r="D187" s="215"/>
      <c r="E187" s="215"/>
      <c r="F187" s="236" t="s">
        <v>1126</v>
      </c>
      <c r="G187" s="215"/>
      <c r="H187" s="215" t="s">
        <v>1203</v>
      </c>
      <c r="I187" s="215" t="s">
        <v>1201</v>
      </c>
      <c r="J187" s="215"/>
      <c r="K187" s="261"/>
    </row>
    <row r="188" spans="2:11" s="1" customFormat="1" ht="15" customHeight="1">
      <c r="B188" s="238"/>
      <c r="C188" s="215" t="s">
        <v>1204</v>
      </c>
      <c r="D188" s="215"/>
      <c r="E188" s="215"/>
      <c r="F188" s="236" t="s">
        <v>1126</v>
      </c>
      <c r="G188" s="215"/>
      <c r="H188" s="215" t="s">
        <v>1205</v>
      </c>
      <c r="I188" s="215" t="s">
        <v>1201</v>
      </c>
      <c r="J188" s="215"/>
      <c r="K188" s="261"/>
    </row>
    <row r="189" spans="2:11" s="1" customFormat="1" ht="15" customHeight="1">
      <c r="B189" s="238"/>
      <c r="C189" s="274" t="s">
        <v>1206</v>
      </c>
      <c r="D189" s="215"/>
      <c r="E189" s="215"/>
      <c r="F189" s="236" t="s">
        <v>1126</v>
      </c>
      <c r="G189" s="215"/>
      <c r="H189" s="215" t="s">
        <v>1207</v>
      </c>
      <c r="I189" s="215" t="s">
        <v>1208</v>
      </c>
      <c r="J189" s="275" t="s">
        <v>1209</v>
      </c>
      <c r="K189" s="261"/>
    </row>
    <row r="190" spans="2:11" s="17" customFormat="1" ht="15" customHeight="1">
      <c r="B190" s="276"/>
      <c r="C190" s="277" t="s">
        <v>1210</v>
      </c>
      <c r="D190" s="278"/>
      <c r="E190" s="278"/>
      <c r="F190" s="279" t="s">
        <v>1126</v>
      </c>
      <c r="G190" s="278"/>
      <c r="H190" s="278" t="s">
        <v>1211</v>
      </c>
      <c r="I190" s="278" t="s">
        <v>1208</v>
      </c>
      <c r="J190" s="280" t="s">
        <v>1209</v>
      </c>
      <c r="K190" s="281"/>
    </row>
    <row r="191" spans="2:11" s="1" customFormat="1" ht="15" customHeight="1">
      <c r="B191" s="238"/>
      <c r="C191" s="274" t="s">
        <v>39</v>
      </c>
      <c r="D191" s="215"/>
      <c r="E191" s="215"/>
      <c r="F191" s="236" t="s">
        <v>1120</v>
      </c>
      <c r="G191" s="215"/>
      <c r="H191" s="212" t="s">
        <v>1212</v>
      </c>
      <c r="I191" s="215" t="s">
        <v>1213</v>
      </c>
      <c r="J191" s="215"/>
      <c r="K191" s="261"/>
    </row>
    <row r="192" spans="2:11" s="1" customFormat="1" ht="15" customHeight="1">
      <c r="B192" s="238"/>
      <c r="C192" s="274" t="s">
        <v>1214</v>
      </c>
      <c r="D192" s="215"/>
      <c r="E192" s="215"/>
      <c r="F192" s="236" t="s">
        <v>1120</v>
      </c>
      <c r="G192" s="215"/>
      <c r="H192" s="215" t="s">
        <v>1215</v>
      </c>
      <c r="I192" s="215" t="s">
        <v>1155</v>
      </c>
      <c r="J192" s="215"/>
      <c r="K192" s="261"/>
    </row>
    <row r="193" spans="2:11" s="1" customFormat="1" ht="15" customHeight="1">
      <c r="B193" s="238"/>
      <c r="C193" s="274" t="s">
        <v>1216</v>
      </c>
      <c r="D193" s="215"/>
      <c r="E193" s="215"/>
      <c r="F193" s="236" t="s">
        <v>1120</v>
      </c>
      <c r="G193" s="215"/>
      <c r="H193" s="215" t="s">
        <v>1217</v>
      </c>
      <c r="I193" s="215" t="s">
        <v>1155</v>
      </c>
      <c r="J193" s="215"/>
      <c r="K193" s="261"/>
    </row>
    <row r="194" spans="2:11" s="1" customFormat="1" ht="15" customHeight="1">
      <c r="B194" s="238"/>
      <c r="C194" s="274" t="s">
        <v>1218</v>
      </c>
      <c r="D194" s="215"/>
      <c r="E194" s="215"/>
      <c r="F194" s="236" t="s">
        <v>1126</v>
      </c>
      <c r="G194" s="215"/>
      <c r="H194" s="215" t="s">
        <v>1219</v>
      </c>
      <c r="I194" s="215" t="s">
        <v>1155</v>
      </c>
      <c r="J194" s="215"/>
      <c r="K194" s="261"/>
    </row>
    <row r="195" spans="2:11" s="1" customFormat="1" ht="15" customHeight="1">
      <c r="B195" s="267"/>
      <c r="C195" s="282"/>
      <c r="D195" s="247"/>
      <c r="E195" s="247"/>
      <c r="F195" s="247"/>
      <c r="G195" s="247"/>
      <c r="H195" s="247"/>
      <c r="I195" s="247"/>
      <c r="J195" s="247"/>
      <c r="K195" s="268"/>
    </row>
    <row r="196" spans="2:11" s="1" customFormat="1" ht="18.75" customHeight="1">
      <c r="B196" s="249"/>
      <c r="C196" s="259"/>
      <c r="D196" s="259"/>
      <c r="E196" s="259"/>
      <c r="F196" s="269"/>
      <c r="G196" s="259"/>
      <c r="H196" s="259"/>
      <c r="I196" s="259"/>
      <c r="J196" s="259"/>
      <c r="K196" s="249"/>
    </row>
    <row r="197" spans="2:11" s="1" customFormat="1" ht="18.75" customHeight="1">
      <c r="B197" s="249"/>
      <c r="C197" s="259"/>
      <c r="D197" s="259"/>
      <c r="E197" s="259"/>
      <c r="F197" s="269"/>
      <c r="G197" s="259"/>
      <c r="H197" s="259"/>
      <c r="I197" s="259"/>
      <c r="J197" s="259"/>
      <c r="K197" s="249"/>
    </row>
    <row r="198" spans="2:11" s="1" customFormat="1" ht="18.75" customHeight="1">
      <c r="B198" s="222"/>
      <c r="C198" s="222"/>
      <c r="D198" s="222"/>
      <c r="E198" s="222"/>
      <c r="F198" s="222"/>
      <c r="G198" s="222"/>
      <c r="H198" s="222"/>
      <c r="I198" s="222"/>
      <c r="J198" s="222"/>
      <c r="K198" s="222"/>
    </row>
    <row r="199" spans="2:11" s="1" customFormat="1" ht="13.5">
      <c r="B199" s="204"/>
      <c r="C199" s="205"/>
      <c r="D199" s="205"/>
      <c r="E199" s="205"/>
      <c r="F199" s="205"/>
      <c r="G199" s="205"/>
      <c r="H199" s="205"/>
      <c r="I199" s="205"/>
      <c r="J199" s="205"/>
      <c r="K199" s="206"/>
    </row>
    <row r="200" spans="2:11" s="1" customFormat="1" ht="21">
      <c r="B200" s="207"/>
      <c r="C200" s="334" t="s">
        <v>1220</v>
      </c>
      <c r="D200" s="334"/>
      <c r="E200" s="334"/>
      <c r="F200" s="334"/>
      <c r="G200" s="334"/>
      <c r="H200" s="334"/>
      <c r="I200" s="334"/>
      <c r="J200" s="334"/>
      <c r="K200" s="208"/>
    </row>
    <row r="201" spans="2:11" s="1" customFormat="1" ht="25.5" customHeight="1">
      <c r="B201" s="207"/>
      <c r="C201" s="283" t="s">
        <v>1221</v>
      </c>
      <c r="D201" s="283"/>
      <c r="E201" s="283"/>
      <c r="F201" s="283" t="s">
        <v>1222</v>
      </c>
      <c r="G201" s="284"/>
      <c r="H201" s="335" t="s">
        <v>1223</v>
      </c>
      <c r="I201" s="335"/>
      <c r="J201" s="335"/>
      <c r="K201" s="208"/>
    </row>
    <row r="202" spans="2:11" s="1" customFormat="1" ht="5.25" customHeight="1">
      <c r="B202" s="238"/>
      <c r="C202" s="233"/>
      <c r="D202" s="233"/>
      <c r="E202" s="233"/>
      <c r="F202" s="233"/>
      <c r="G202" s="259"/>
      <c r="H202" s="233"/>
      <c r="I202" s="233"/>
      <c r="J202" s="233"/>
      <c r="K202" s="261"/>
    </row>
    <row r="203" spans="2:11" s="1" customFormat="1" ht="15" customHeight="1">
      <c r="B203" s="238"/>
      <c r="C203" s="215" t="s">
        <v>1213</v>
      </c>
      <c r="D203" s="215"/>
      <c r="E203" s="215"/>
      <c r="F203" s="236" t="s">
        <v>40</v>
      </c>
      <c r="G203" s="215"/>
      <c r="H203" s="333" t="s">
        <v>1224</v>
      </c>
      <c r="I203" s="333"/>
      <c r="J203" s="333"/>
      <c r="K203" s="261"/>
    </row>
    <row r="204" spans="2:11" s="1" customFormat="1" ht="15" customHeight="1">
      <c r="B204" s="238"/>
      <c r="C204" s="215"/>
      <c r="D204" s="215"/>
      <c r="E204" s="215"/>
      <c r="F204" s="236" t="s">
        <v>41</v>
      </c>
      <c r="G204" s="215"/>
      <c r="H204" s="333" t="s">
        <v>1225</v>
      </c>
      <c r="I204" s="333"/>
      <c r="J204" s="333"/>
      <c r="K204" s="261"/>
    </row>
    <row r="205" spans="2:11" s="1" customFormat="1" ht="15" customHeight="1">
      <c r="B205" s="238"/>
      <c r="C205" s="215"/>
      <c r="D205" s="215"/>
      <c r="E205" s="215"/>
      <c r="F205" s="236" t="s">
        <v>44</v>
      </c>
      <c r="G205" s="215"/>
      <c r="H205" s="333" t="s">
        <v>1226</v>
      </c>
      <c r="I205" s="333"/>
      <c r="J205" s="333"/>
      <c r="K205" s="261"/>
    </row>
    <row r="206" spans="2:11" s="1" customFormat="1" ht="15" customHeight="1">
      <c r="B206" s="238"/>
      <c r="C206" s="215"/>
      <c r="D206" s="215"/>
      <c r="E206" s="215"/>
      <c r="F206" s="236" t="s">
        <v>42</v>
      </c>
      <c r="G206" s="215"/>
      <c r="H206" s="333" t="s">
        <v>1227</v>
      </c>
      <c r="I206" s="333"/>
      <c r="J206" s="333"/>
      <c r="K206" s="261"/>
    </row>
    <row r="207" spans="2:11" s="1" customFormat="1" ht="15" customHeight="1">
      <c r="B207" s="238"/>
      <c r="C207" s="215"/>
      <c r="D207" s="215"/>
      <c r="E207" s="215"/>
      <c r="F207" s="236" t="s">
        <v>43</v>
      </c>
      <c r="G207" s="215"/>
      <c r="H207" s="333" t="s">
        <v>1228</v>
      </c>
      <c r="I207" s="333"/>
      <c r="J207" s="333"/>
      <c r="K207" s="261"/>
    </row>
    <row r="208" spans="2:11" s="1" customFormat="1" ht="15" customHeight="1">
      <c r="B208" s="238"/>
      <c r="C208" s="215"/>
      <c r="D208" s="215"/>
      <c r="E208" s="215"/>
      <c r="F208" s="236"/>
      <c r="G208" s="215"/>
      <c r="H208" s="215"/>
      <c r="I208" s="215"/>
      <c r="J208" s="215"/>
      <c r="K208" s="261"/>
    </row>
    <row r="209" spans="2:11" s="1" customFormat="1" ht="15" customHeight="1">
      <c r="B209" s="238"/>
      <c r="C209" s="215" t="s">
        <v>1167</v>
      </c>
      <c r="D209" s="215"/>
      <c r="E209" s="215"/>
      <c r="F209" s="236" t="s">
        <v>76</v>
      </c>
      <c r="G209" s="215"/>
      <c r="H209" s="333" t="s">
        <v>1229</v>
      </c>
      <c r="I209" s="333"/>
      <c r="J209" s="333"/>
      <c r="K209" s="261"/>
    </row>
    <row r="210" spans="2:11" s="1" customFormat="1" ht="15" customHeight="1">
      <c r="B210" s="238"/>
      <c r="C210" s="215"/>
      <c r="D210" s="215"/>
      <c r="E210" s="215"/>
      <c r="F210" s="236" t="s">
        <v>1062</v>
      </c>
      <c r="G210" s="215"/>
      <c r="H210" s="333" t="s">
        <v>1063</v>
      </c>
      <c r="I210" s="333"/>
      <c r="J210" s="333"/>
      <c r="K210" s="261"/>
    </row>
    <row r="211" spans="2:11" s="1" customFormat="1" ht="15" customHeight="1">
      <c r="B211" s="238"/>
      <c r="C211" s="215"/>
      <c r="D211" s="215"/>
      <c r="E211" s="215"/>
      <c r="F211" s="236" t="s">
        <v>1060</v>
      </c>
      <c r="G211" s="215"/>
      <c r="H211" s="333" t="s">
        <v>1230</v>
      </c>
      <c r="I211" s="333"/>
      <c r="J211" s="333"/>
      <c r="K211" s="261"/>
    </row>
    <row r="212" spans="2:11" s="1" customFormat="1" ht="15" customHeight="1">
      <c r="B212" s="285"/>
      <c r="C212" s="215"/>
      <c r="D212" s="215"/>
      <c r="E212" s="215"/>
      <c r="F212" s="236" t="s">
        <v>1064</v>
      </c>
      <c r="G212" s="274"/>
      <c r="H212" s="332" t="s">
        <v>1065</v>
      </c>
      <c r="I212" s="332"/>
      <c r="J212" s="332"/>
      <c r="K212" s="286"/>
    </row>
    <row r="213" spans="2:11" s="1" customFormat="1" ht="15" customHeight="1">
      <c r="B213" s="285"/>
      <c r="C213" s="215"/>
      <c r="D213" s="215"/>
      <c r="E213" s="215"/>
      <c r="F213" s="236" t="s">
        <v>1066</v>
      </c>
      <c r="G213" s="274"/>
      <c r="H213" s="332" t="s">
        <v>1231</v>
      </c>
      <c r="I213" s="332"/>
      <c r="J213" s="332"/>
      <c r="K213" s="286"/>
    </row>
    <row r="214" spans="2:11" s="1" customFormat="1" ht="15" customHeight="1">
      <c r="B214" s="285"/>
      <c r="C214" s="215"/>
      <c r="D214" s="215"/>
      <c r="E214" s="215"/>
      <c r="F214" s="236"/>
      <c r="G214" s="274"/>
      <c r="H214" s="265"/>
      <c r="I214" s="265"/>
      <c r="J214" s="265"/>
      <c r="K214" s="286"/>
    </row>
    <row r="215" spans="2:11" s="1" customFormat="1" ht="15" customHeight="1">
      <c r="B215" s="285"/>
      <c r="C215" s="215" t="s">
        <v>1191</v>
      </c>
      <c r="D215" s="215"/>
      <c r="E215" s="215"/>
      <c r="F215" s="236">
        <v>1</v>
      </c>
      <c r="G215" s="274"/>
      <c r="H215" s="332" t="s">
        <v>1232</v>
      </c>
      <c r="I215" s="332"/>
      <c r="J215" s="332"/>
      <c r="K215" s="286"/>
    </row>
    <row r="216" spans="2:11" s="1" customFormat="1" ht="15" customHeight="1">
      <c r="B216" s="285"/>
      <c r="C216" s="215"/>
      <c r="D216" s="215"/>
      <c r="E216" s="215"/>
      <c r="F216" s="236">
        <v>2</v>
      </c>
      <c r="G216" s="274"/>
      <c r="H216" s="332" t="s">
        <v>1233</v>
      </c>
      <c r="I216" s="332"/>
      <c r="J216" s="332"/>
      <c r="K216" s="286"/>
    </row>
    <row r="217" spans="2:11" s="1" customFormat="1" ht="15" customHeight="1">
      <c r="B217" s="285"/>
      <c r="C217" s="215"/>
      <c r="D217" s="215"/>
      <c r="E217" s="215"/>
      <c r="F217" s="236">
        <v>3</v>
      </c>
      <c r="G217" s="274"/>
      <c r="H217" s="332" t="s">
        <v>1234</v>
      </c>
      <c r="I217" s="332"/>
      <c r="J217" s="332"/>
      <c r="K217" s="286"/>
    </row>
    <row r="218" spans="2:11" s="1" customFormat="1" ht="15" customHeight="1">
      <c r="B218" s="285"/>
      <c r="C218" s="215"/>
      <c r="D218" s="215"/>
      <c r="E218" s="215"/>
      <c r="F218" s="236">
        <v>4</v>
      </c>
      <c r="G218" s="274"/>
      <c r="H218" s="332" t="s">
        <v>1235</v>
      </c>
      <c r="I218" s="332"/>
      <c r="J218" s="332"/>
      <c r="K218" s="286"/>
    </row>
    <row r="219" spans="2:11" s="1" customFormat="1" ht="12.75" customHeight="1">
      <c r="B219" s="287"/>
      <c r="C219" s="288"/>
      <c r="D219" s="288"/>
      <c r="E219" s="288"/>
      <c r="F219" s="288"/>
      <c r="G219" s="288"/>
      <c r="H219" s="288"/>
      <c r="I219" s="288"/>
      <c r="J219" s="288"/>
      <c r="K219" s="289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01 - 1. prostor - 8. patro</vt:lpstr>
      <vt:lpstr>Seznam figur</vt:lpstr>
      <vt:lpstr>Pokyny pro vyplnění</vt:lpstr>
      <vt:lpstr>'01 - 1. prostor - 8. patro'!Názvy_tisku</vt:lpstr>
      <vt:lpstr>'Rekapitulace stavby'!Názvy_tisku</vt:lpstr>
      <vt:lpstr>'Seznam figur'!Názvy_tisku</vt:lpstr>
      <vt:lpstr>'01 - 1. prostor - 8. patro'!Oblast_tisku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Matúš Királ</dc:creator>
  <cp:lastModifiedBy>Černý Martin</cp:lastModifiedBy>
  <dcterms:created xsi:type="dcterms:W3CDTF">2025-05-21T10:56:47Z</dcterms:created>
  <dcterms:modified xsi:type="dcterms:W3CDTF">2026-01-22T10:53:45Z</dcterms:modified>
</cp:coreProperties>
</file>